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70" yWindow="-20" windowWidth="11660" windowHeight="6380"/>
  </bookViews>
  <sheets>
    <sheet name="New Hierarchical Control Model" sheetId="3" r:id="rId1"/>
    <sheet name="Hierarchical Control Model " sheetId="1" r:id="rId2"/>
  </sheets>
  <definedNames>
    <definedName name="_PWi1" localSheetId="0">'New Hierarchical Control Model'!$N$2</definedName>
    <definedName name="_PWi1">'Hierarchical Control Model '!$V$1</definedName>
    <definedName name="_PWi2" localSheetId="0">'New Hierarchical Control Model'!$N$3</definedName>
    <definedName name="_PWi2">'Hierarchical Control Model '!$V$2</definedName>
    <definedName name="_PWi3" localSheetId="0">'New Hierarchical Control Model'!$N$4</definedName>
    <definedName name="_PWi3">'Hierarchical Control Model '!$V$3</definedName>
    <definedName name="_PWi4" localSheetId="0">'New Hierarchical Control Model'!$N$5</definedName>
    <definedName name="_PWi4">'Hierarchical Control Model '!$V$4</definedName>
    <definedName name="_PWi5" localSheetId="0">'New Hierarchical Control Model'!$N$6</definedName>
    <definedName name="_PWi5">'Hierarchical Control Model '!$V$5</definedName>
    <definedName name="_PWi6" localSheetId="0">'New Hierarchical Control Model'!$N$7</definedName>
    <definedName name="_PWi6">'Hierarchical Control Model '!$V$6</definedName>
    <definedName name="D" localSheetId="0">'New Hierarchical Control Model'!#REF!</definedName>
    <definedName name="D">'Hierarchical Control Model '!#REF!</definedName>
    <definedName name="disturbance" localSheetId="0">'New Hierarchical Control Model'!#REF!</definedName>
    <definedName name="disturbance">'Hierarchical Control Model '!#REF!</definedName>
    <definedName name="O2i" localSheetId="0">'New Hierarchical Control Model'!$E$9:$J$9</definedName>
    <definedName name="O2i">'Hierarchical Control Model '!$D$9:$I$9</definedName>
    <definedName name="Omlt1" localSheetId="0">'New Hierarchical Control Model'!$AC$9:$AC$14</definedName>
    <definedName name="Omlt1">'Hierarchical Control Model '!$X$9:$X$14</definedName>
    <definedName name="Omlt2" localSheetId="0">'New Hierarchical Control Model'!$AD$9:$AD$14</definedName>
    <definedName name="Omlt2">'Hierarchical Control Model '!$Y$9:$Y$14</definedName>
    <definedName name="Omlt3" localSheetId="0">'New Hierarchical Control Model'!$AE$9:$AE$14</definedName>
    <definedName name="Omlt3">'Hierarchical Control Model '!$Z$9:$Z$14</definedName>
    <definedName name="Omlt4" localSheetId="0">'New Hierarchical Control Model'!$AF$9:$AF$14</definedName>
    <definedName name="Omlt4">'Hierarchical Control Model '!$AA$9:$AA$14</definedName>
    <definedName name="Omlt5" localSheetId="0">'New Hierarchical Control Model'!$AG$9:$AG$14</definedName>
    <definedName name="Omlt5">'Hierarchical Control Model '!$AB$9:$AB$14</definedName>
    <definedName name="Omlt6" localSheetId="0">'New Hierarchical Control Model'!$AH$9:$AH$14</definedName>
    <definedName name="Omlt6">'Hierarchical Control Model '!$AC$9:$AC$14</definedName>
    <definedName name="P1i" localSheetId="0">'New Hierarchical Control Model'!$E$12:$J$12</definedName>
    <definedName name="P1i">'Hierarchical Control Model '!$D$12:$I$12</definedName>
    <definedName name="P1ip" localSheetId="0">'New Hierarchical Control Model'!#REF!</definedName>
    <definedName name="P1ip">'Hierarchical Control Model '!#REF!</definedName>
    <definedName name="Pmlt1" localSheetId="0">'New Hierarchical Control Model'!$AC$2:$AC$7</definedName>
    <definedName name="Pmlt1">'Hierarchical Control Model '!$X$2:$X$7</definedName>
    <definedName name="Pmlt2" localSheetId="0">'New Hierarchical Control Model'!$AD$2:$AD$7</definedName>
    <definedName name="Pmlt2">'Hierarchical Control Model '!$Y$2:$Y$7</definedName>
    <definedName name="Pmlt3" localSheetId="0">'New Hierarchical Control Model'!$AE$2:$AE$7</definedName>
    <definedName name="Pmlt3">'Hierarchical Control Model '!$Z$2:$Z$7</definedName>
    <definedName name="Pmlt4" localSheetId="0">'New Hierarchical Control Model'!$AF$2:$AF$7</definedName>
    <definedName name="Pmlt4">'Hierarchical Control Model '!$AA$2:$AA$7</definedName>
    <definedName name="Pmlt5" localSheetId="0">'New Hierarchical Control Model'!$AG$2:$AG$7</definedName>
    <definedName name="Pmlt5">'Hierarchical Control Model '!$AB$2:$AB$7</definedName>
    <definedName name="Pmlt6" localSheetId="0">'New Hierarchical Control Model'!$AH$2:$AH$7</definedName>
    <definedName name="Pmlt6">'Hierarchical Control Model '!$AC$2:$AC$7</definedName>
    <definedName name="_xlnm.Print_Area" localSheetId="0">'New Hierarchical Control Model'!$1:$14</definedName>
    <definedName name="_xlnm.Print_Area">'Hierarchical Control Model '!$1:$14</definedName>
    <definedName name="PW" localSheetId="0">'New Hierarchical Control Model'!$S$1:$X$64</definedName>
    <definedName name="PW">'Hierarchical Control Model '!$N$1:$S$64</definedName>
  </definedNames>
  <calcPr calcId="145621" calcMode="manual" iterate="1" iterateCount="10"/>
</workbook>
</file>

<file path=xl/calcChain.xml><?xml version="1.0" encoding="utf-8"?>
<calcChain xmlns="http://schemas.openxmlformats.org/spreadsheetml/2006/main">
  <c r="AH14" i="3" l="1"/>
  <c r="AG14" i="3"/>
  <c r="AF14" i="3"/>
  <c r="AE14" i="3"/>
  <c r="AD14" i="3"/>
  <c r="AC14" i="3"/>
  <c r="AH13" i="3"/>
  <c r="AG13" i="3"/>
  <c r="AF13" i="3"/>
  <c r="AE13" i="3"/>
  <c r="AD13" i="3"/>
  <c r="AC13" i="3"/>
  <c r="AH12" i="3"/>
  <c r="AG12" i="3"/>
  <c r="AF12" i="3"/>
  <c r="AE12" i="3"/>
  <c r="AD12" i="3"/>
  <c r="AC12" i="3"/>
  <c r="AH11" i="3"/>
  <c r="AG11" i="3"/>
  <c r="AF11" i="3"/>
  <c r="AE11" i="3"/>
  <c r="AD11" i="3"/>
  <c r="AC11" i="3"/>
  <c r="AH10" i="3"/>
  <c r="AG10" i="3"/>
  <c r="AF10" i="3"/>
  <c r="AE10" i="3"/>
  <c r="AD10" i="3"/>
  <c r="AC10" i="3"/>
  <c r="AH9" i="3"/>
  <c r="AG9" i="3"/>
  <c r="AF9" i="3"/>
  <c r="AE9" i="3"/>
  <c r="AD9" i="3"/>
  <c r="AC9" i="3"/>
  <c r="AH7" i="3"/>
  <c r="AG7" i="3"/>
  <c r="AF7" i="3"/>
  <c r="AE7" i="3"/>
  <c r="AD7" i="3"/>
  <c r="AC7" i="3"/>
  <c r="AH6" i="3"/>
  <c r="AG6" i="3"/>
  <c r="AF6" i="3"/>
  <c r="AE6" i="3"/>
  <c r="AD6" i="3"/>
  <c r="AC6" i="3"/>
  <c r="AH5" i="3"/>
  <c r="AG5" i="3"/>
  <c r="AF5" i="3"/>
  <c r="AE5" i="3"/>
  <c r="AD5" i="3"/>
  <c r="AC5" i="3"/>
  <c r="AH4" i="3"/>
  <c r="AG4" i="3"/>
  <c r="AF4" i="3"/>
  <c r="AE4" i="3"/>
  <c r="AD4" i="3"/>
  <c r="AC4" i="3"/>
  <c r="AH3" i="3"/>
  <c r="AG3" i="3"/>
  <c r="AF3" i="3"/>
  <c r="AE3" i="3"/>
  <c r="AD3" i="3"/>
  <c r="AC3" i="3"/>
  <c r="AH2" i="3"/>
  <c r="AG2" i="3"/>
  <c r="AF2" i="3"/>
  <c r="AE2" i="3"/>
  <c r="AD2" i="3"/>
  <c r="AC2" i="3"/>
  <c r="X2" i="1" l="1"/>
  <c r="Y2" i="1"/>
  <c r="Z2" i="1"/>
  <c r="AA2" i="1"/>
  <c r="AB2" i="1"/>
  <c r="AC2" i="1"/>
  <c r="X3" i="1"/>
  <c r="Y3" i="1"/>
  <c r="Z3" i="1"/>
  <c r="AA3" i="1"/>
  <c r="AB3" i="1"/>
  <c r="AC3" i="1"/>
  <c r="X4" i="1"/>
  <c r="Y4" i="1"/>
  <c r="Z4" i="1"/>
  <c r="AA4" i="1"/>
  <c r="AB4" i="1"/>
  <c r="AC4" i="1"/>
  <c r="X5" i="1"/>
  <c r="Y5" i="1"/>
  <c r="Z5" i="1"/>
  <c r="AA5" i="1"/>
  <c r="AB5" i="1"/>
  <c r="AC5" i="1"/>
  <c r="X6" i="1"/>
  <c r="Y6" i="1"/>
  <c r="Z6" i="1"/>
  <c r="AA6" i="1"/>
  <c r="AB6" i="1"/>
  <c r="AC6" i="1"/>
  <c r="X7" i="1"/>
  <c r="Y7" i="1"/>
  <c r="Z7" i="1"/>
  <c r="AA7" i="1"/>
  <c r="AB7" i="1"/>
  <c r="AC7" i="1"/>
  <c r="X9" i="1"/>
  <c r="Y9" i="1"/>
  <c r="Z9" i="1"/>
  <c r="AA9" i="1"/>
  <c r="AB9" i="1"/>
  <c r="AC9" i="1"/>
  <c r="X10" i="1"/>
  <c r="Y10" i="1"/>
  <c r="Z10" i="1"/>
  <c r="AA10" i="1"/>
  <c r="AB10" i="1"/>
  <c r="AC10" i="1"/>
  <c r="X11" i="1"/>
  <c r="Y11" i="1"/>
  <c r="Z11" i="1"/>
  <c r="AA11" i="1"/>
  <c r="AB11" i="1"/>
  <c r="AC11" i="1"/>
  <c r="X12" i="1"/>
  <c r="Y12" i="1"/>
  <c r="Z12" i="1"/>
  <c r="AA12" i="1"/>
  <c r="AB12" i="1"/>
  <c r="AC12" i="1"/>
  <c r="X13" i="1"/>
  <c r="Y13" i="1"/>
  <c r="Z13" i="1"/>
  <c r="AA13" i="1"/>
  <c r="AB13" i="1"/>
  <c r="AC13" i="1"/>
  <c r="X14" i="1"/>
  <c r="Y14" i="1"/>
  <c r="Z14" i="1"/>
  <c r="AA14" i="1"/>
  <c r="AB14" i="1"/>
  <c r="AC14" i="1"/>
  <c r="D4" i="1" l="1"/>
  <c r="E4" i="1"/>
  <c r="F4" i="1"/>
  <c r="G4" i="1"/>
  <c r="H4" i="1"/>
  <c r="I4" i="1"/>
  <c r="J4" i="1"/>
  <c r="D5" i="1"/>
  <c r="E5" i="1"/>
  <c r="F5" i="1"/>
  <c r="G5" i="1"/>
  <c r="H5" i="1"/>
  <c r="I5" i="1"/>
  <c r="D7" i="1"/>
  <c r="E7" i="1"/>
  <c r="F7" i="1"/>
  <c r="G7" i="1"/>
  <c r="H7" i="1"/>
  <c r="I7" i="1"/>
  <c r="D8" i="1"/>
  <c r="E8" i="1"/>
  <c r="F8" i="1"/>
  <c r="G8" i="1"/>
  <c r="H8" i="1"/>
  <c r="I8" i="1"/>
  <c r="J8" i="1"/>
  <c r="D9" i="1"/>
  <c r="E9" i="1"/>
  <c r="F9" i="1"/>
  <c r="G9" i="1"/>
  <c r="H9" i="1"/>
  <c r="I9" i="1"/>
  <c r="D11" i="1"/>
  <c r="E11" i="1"/>
  <c r="F11" i="1"/>
  <c r="G11" i="1"/>
  <c r="H11" i="1"/>
  <c r="I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D15" i="1"/>
  <c r="E15" i="1"/>
  <c r="F15" i="1"/>
  <c r="G15" i="1"/>
  <c r="H15" i="1"/>
  <c r="I15" i="1"/>
  <c r="J15" i="1"/>
  <c r="D17" i="1"/>
  <c r="E17" i="1"/>
  <c r="F17" i="1"/>
  <c r="G17" i="1"/>
  <c r="H17" i="1"/>
  <c r="I17" i="1"/>
  <c r="C19" i="1"/>
  <c r="D24" i="1"/>
  <c r="E24" i="1"/>
  <c r="F24" i="1"/>
  <c r="G24" i="1"/>
  <c r="H24" i="1"/>
  <c r="I24" i="1"/>
  <c r="D25" i="1"/>
  <c r="E25" i="1"/>
  <c r="F25" i="1"/>
  <c r="G25" i="1"/>
  <c r="H25" i="1"/>
  <c r="I25" i="1"/>
  <c r="D26" i="1"/>
  <c r="E26" i="1"/>
  <c r="F26" i="1"/>
  <c r="G26" i="1"/>
  <c r="H26" i="1"/>
  <c r="I26" i="1"/>
  <c r="D27" i="1"/>
  <c r="E27" i="1"/>
  <c r="F27" i="1"/>
  <c r="G27" i="1"/>
  <c r="H27" i="1"/>
  <c r="I27" i="1"/>
  <c r="D28" i="1"/>
  <c r="E28" i="1"/>
  <c r="F28" i="1"/>
  <c r="G28" i="1"/>
  <c r="H28" i="1"/>
  <c r="I28" i="1"/>
  <c r="D32" i="1"/>
  <c r="E32" i="1"/>
  <c r="F32" i="1"/>
  <c r="G32" i="1"/>
  <c r="H32" i="1"/>
  <c r="I32" i="1"/>
  <c r="D33" i="1"/>
  <c r="E33" i="1"/>
  <c r="F33" i="1"/>
  <c r="G33" i="1"/>
  <c r="H33" i="1"/>
  <c r="I33" i="1"/>
  <c r="E4" i="3"/>
  <c r="F4" i="3"/>
  <c r="G4" i="3"/>
  <c r="H4" i="3"/>
  <c r="I4" i="3"/>
  <c r="J4" i="3"/>
  <c r="K4" i="3"/>
  <c r="E5" i="3"/>
  <c r="F5" i="3"/>
  <c r="G5" i="3"/>
  <c r="H5" i="3"/>
  <c r="I5" i="3"/>
  <c r="J5" i="3"/>
  <c r="E7" i="3"/>
  <c r="F7" i="3"/>
  <c r="G7" i="3"/>
  <c r="H7" i="3"/>
  <c r="I7" i="3"/>
  <c r="J7" i="3"/>
  <c r="E8" i="3"/>
  <c r="F8" i="3"/>
  <c r="G8" i="3"/>
  <c r="H8" i="3"/>
  <c r="I8" i="3"/>
  <c r="J8" i="3"/>
  <c r="K8" i="3"/>
  <c r="E9" i="3"/>
  <c r="F9" i="3"/>
  <c r="G9" i="3"/>
  <c r="H9" i="3"/>
  <c r="I9" i="3"/>
  <c r="J9" i="3"/>
  <c r="E11" i="3"/>
  <c r="F11" i="3"/>
  <c r="G11" i="3"/>
  <c r="H11" i="3"/>
  <c r="I11" i="3"/>
  <c r="J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E15" i="3"/>
  <c r="F15" i="3"/>
  <c r="G15" i="3"/>
  <c r="H15" i="3"/>
  <c r="I15" i="3"/>
  <c r="J15" i="3"/>
  <c r="K15" i="3"/>
  <c r="E17" i="3"/>
  <c r="F17" i="3"/>
  <c r="G17" i="3"/>
  <c r="H17" i="3"/>
  <c r="I17" i="3"/>
  <c r="J17" i="3"/>
  <c r="E20" i="3"/>
  <c r="F20" i="3"/>
  <c r="G20" i="3"/>
  <c r="H20" i="3"/>
  <c r="I20" i="3"/>
  <c r="J20" i="3"/>
  <c r="E21" i="3"/>
  <c r="F21" i="3"/>
  <c r="G21" i="3"/>
  <c r="H21" i="3"/>
  <c r="I21" i="3"/>
  <c r="J21" i="3"/>
  <c r="E22" i="3"/>
  <c r="F22" i="3"/>
  <c r="G22" i="3"/>
  <c r="H22" i="3"/>
  <c r="I22" i="3"/>
  <c r="J22" i="3"/>
  <c r="AC22" i="3"/>
  <c r="AD22" i="3"/>
  <c r="AE22" i="3"/>
  <c r="AF22" i="3"/>
  <c r="AG22" i="3"/>
  <c r="AH22" i="3"/>
  <c r="AC23" i="3"/>
  <c r="AD23" i="3"/>
  <c r="AE23" i="3"/>
  <c r="AF23" i="3"/>
  <c r="AG23" i="3"/>
  <c r="AH23" i="3"/>
  <c r="AC24" i="3"/>
  <c r="AD24" i="3"/>
  <c r="AE24" i="3"/>
  <c r="AF24" i="3"/>
  <c r="AG24" i="3"/>
  <c r="AH24" i="3"/>
  <c r="AC25" i="3"/>
  <c r="AD25" i="3"/>
  <c r="AE25" i="3"/>
  <c r="AF25" i="3"/>
  <c r="AG25" i="3"/>
  <c r="AH25" i="3"/>
  <c r="AC26" i="3"/>
  <c r="AD26" i="3"/>
  <c r="AE26" i="3"/>
  <c r="AF26" i="3"/>
  <c r="AG26" i="3"/>
  <c r="AH26" i="3"/>
  <c r="AC30" i="3"/>
  <c r="AD30" i="3"/>
  <c r="AE30" i="3"/>
  <c r="AF30" i="3"/>
  <c r="AG30" i="3"/>
  <c r="AH30" i="3"/>
  <c r="AC31" i="3"/>
  <c r="AD31" i="3"/>
  <c r="AE31" i="3"/>
  <c r="AF31" i="3"/>
  <c r="AG31" i="3"/>
  <c r="AH31" i="3"/>
</calcChain>
</file>

<file path=xl/sharedStrings.xml><?xml version="1.0" encoding="utf-8"?>
<sst xmlns="http://schemas.openxmlformats.org/spreadsheetml/2006/main" count="124" uniqueCount="59">
  <si>
    <t xml:space="preserve">System </t>
  </si>
  <si>
    <t>Average</t>
  </si>
  <si>
    <t>Level 2</t>
  </si>
  <si>
    <t>PWi1</t>
  </si>
  <si>
    <t>Pmlt1</t>
  </si>
  <si>
    <t>Pmlt2</t>
  </si>
  <si>
    <t>Pmlt3</t>
  </si>
  <si>
    <t>Pmlt4</t>
  </si>
  <si>
    <t>Pmlt5</t>
  </si>
  <si>
    <t>Pmlt6</t>
  </si>
  <si>
    <t>*=imagine</t>
  </si>
  <si>
    <t xml:space="preserve"> </t>
  </si>
  <si>
    <t>Error</t>
  </si>
  <si>
    <t>Perceptual Weights Matrix</t>
  </si>
  <si>
    <t>PWi2</t>
  </si>
  <si>
    <t>Level</t>
  </si>
  <si>
    <t>R(3,i)</t>
  </si>
  <si>
    <t>PWi3</t>
  </si>
  <si>
    <t>P(3,i)</t>
  </si>
  <si>
    <t>PWi4</t>
  </si>
  <si>
    <t>O(3,i)</t>
  </si>
  <si>
    <t>PWi5</t>
  </si>
  <si>
    <t>PWi6</t>
  </si>
  <si>
    <t>R(2,i)</t>
  </si>
  <si>
    <t>P(2,i)</t>
  </si>
  <si>
    <t>Omlt1</t>
  </si>
  <si>
    <t>Omlt2</t>
  </si>
  <si>
    <t>Omlt3</t>
  </si>
  <si>
    <t>Omlt4</t>
  </si>
  <si>
    <t>Omlt5</t>
  </si>
  <si>
    <t>Omlt6</t>
  </si>
  <si>
    <t>O(2,i)</t>
  </si>
  <si>
    <t>R(1,i)</t>
  </si>
  <si>
    <t>P(1,i)</t>
  </si>
  <si>
    <t>O(1,i)</t>
  </si>
  <si>
    <t>System</t>
  </si>
  <si>
    <t>Q(i)</t>
  </si>
  <si>
    <t>Disturbance</t>
  </si>
  <si>
    <t>D(i)</t>
  </si>
  <si>
    <t>Behavior</t>
  </si>
  <si>
    <t xml:space="preserve">Disturbance </t>
  </si>
  <si>
    <t>Cycle</t>
  </si>
  <si>
    <t>Gain</t>
  </si>
  <si>
    <t>Slowing</t>
  </si>
  <si>
    <t>Sensory Inputs</t>
  </si>
  <si>
    <t>v</t>
  </si>
  <si>
    <t>Average Error</t>
  </si>
  <si>
    <t>Seed</t>
  </si>
  <si>
    <t>v (i)</t>
  </si>
  <si>
    <t>Controlled Variables</t>
  </si>
  <si>
    <t>Level 1</t>
  </si>
  <si>
    <t>Level 3</t>
  </si>
  <si>
    <t>Level 2 Input Functions</t>
  </si>
  <si>
    <t>System 2</t>
  </si>
  <si>
    <t>System 1</t>
  </si>
  <si>
    <t>System 3</t>
  </si>
  <si>
    <t>System 4</t>
  </si>
  <si>
    <t>System 5</t>
  </si>
  <si>
    <t>System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</si>
</sst>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9"/>
      <name val="Geneva"/>
    </font>
    <font>
      <b/>
      <sz val="9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5" xfId="0" applyNumberFormat="1" applyFont="1" applyBorder="1"/>
    <xf numFmtId="2" fontId="0" fillId="0" borderId="6" xfId="0" applyNumberFormat="1" applyBorder="1" applyAlignment="1">
      <alignment horizontal="center"/>
    </xf>
    <xf numFmtId="0" fontId="1" fillId="0" borderId="1" xfId="0" applyFont="1" applyBorder="1"/>
    <xf numFmtId="2" fontId="0" fillId="0" borderId="0" xfId="0" applyNumberFormat="1" applyAlignment="1">
      <alignment horizontal="right"/>
    </xf>
    <xf numFmtId="2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left"/>
    </xf>
    <xf numFmtId="2" fontId="0" fillId="0" borderId="9" xfId="0" applyNumberFormat="1" applyBorder="1"/>
    <xf numFmtId="1" fontId="0" fillId="0" borderId="0" xfId="0" applyNumberFormat="1"/>
    <xf numFmtId="2" fontId="0" fillId="0" borderId="8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/>
    <xf numFmtId="2" fontId="0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2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2" fontId="2" fillId="0" borderId="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showGridLines="0" tabSelected="1" defaultGridColor="0" colorId="39" workbookViewId="0">
      <selection activeCell="G5" sqref="G5"/>
    </sheetView>
  </sheetViews>
  <sheetFormatPr defaultColWidth="11.3984375" defaultRowHeight="12"/>
  <cols>
    <col min="1" max="1" width="7.796875" style="34" customWidth="1"/>
    <col min="2" max="2" width="5.8984375" style="34" customWidth="1"/>
    <col min="3" max="3" width="5.8984375" style="33" customWidth="1"/>
    <col min="4" max="4" width="7.8984375" style="39" customWidth="1"/>
    <col min="5" max="10" width="7.8984375" style="40" customWidth="1"/>
    <col min="11" max="11" width="7.8984375" style="34" customWidth="1"/>
    <col min="12" max="12" width="8.69921875" style="33" customWidth="1"/>
    <col min="13" max="13" width="16.59765625" style="33" customWidth="1"/>
    <col min="14" max="16" width="8.69921875" style="33" customWidth="1"/>
    <col min="17" max="18" width="11.3984375" style="33" customWidth="1"/>
    <col min="19" max="24" width="5.8984375" style="33" customWidth="1"/>
    <col min="25" max="27" width="11.3984375" style="33" customWidth="1"/>
    <col min="28" max="34" width="10.8984375" style="34" customWidth="1"/>
    <col min="35" max="16384" width="11.3984375" style="33"/>
  </cols>
  <sheetData>
    <row r="1" spans="1:34">
      <c r="C1" s="42" t="s">
        <v>0</v>
      </c>
      <c r="D1" s="43"/>
      <c r="E1" s="44">
        <v>1</v>
      </c>
      <c r="F1" s="44">
        <v>2</v>
      </c>
      <c r="G1" s="44">
        <v>3</v>
      </c>
      <c r="H1" s="44">
        <v>4</v>
      </c>
      <c r="I1" s="44">
        <v>5</v>
      </c>
      <c r="J1" s="44">
        <v>6</v>
      </c>
      <c r="K1" s="45" t="s">
        <v>1</v>
      </c>
      <c r="M1" s="33" t="s">
        <v>52</v>
      </c>
      <c r="Q1" s="33" t="s">
        <v>2</v>
      </c>
      <c r="S1" s="33">
        <v>1</v>
      </c>
      <c r="T1" s="33">
        <v>1</v>
      </c>
      <c r="U1" s="33">
        <v>1</v>
      </c>
      <c r="V1" s="33">
        <v>1</v>
      </c>
      <c r="W1" s="33">
        <v>1</v>
      </c>
      <c r="X1" s="33">
        <v>1</v>
      </c>
      <c r="AC1" s="34" t="s">
        <v>4</v>
      </c>
      <c r="AD1" s="34" t="s">
        <v>5</v>
      </c>
      <c r="AE1" s="34" t="s">
        <v>6</v>
      </c>
      <c r="AF1" s="34" t="s">
        <v>7</v>
      </c>
      <c r="AG1" s="34" t="s">
        <v>8</v>
      </c>
      <c r="AH1" s="34" t="s">
        <v>9</v>
      </c>
    </row>
    <row r="2" spans="1:34">
      <c r="A2" s="35" t="s">
        <v>11</v>
      </c>
      <c r="B2" s="35"/>
      <c r="D2" s="46" t="s">
        <v>10</v>
      </c>
      <c r="E2" s="37"/>
      <c r="F2" s="37" t="s">
        <v>11</v>
      </c>
      <c r="G2" s="37"/>
      <c r="H2" s="37"/>
      <c r="I2" s="37" t="s">
        <v>11</v>
      </c>
      <c r="J2" s="37"/>
      <c r="K2" s="45" t="s">
        <v>12</v>
      </c>
      <c r="M2" s="33" t="s">
        <v>54</v>
      </c>
      <c r="N2" s="33">
        <v>3</v>
      </c>
      <c r="Q2" s="33" t="s">
        <v>13</v>
      </c>
      <c r="S2" s="33">
        <v>1</v>
      </c>
      <c r="T2" s="33">
        <v>1</v>
      </c>
      <c r="U2" s="33">
        <v>1</v>
      </c>
      <c r="V2" s="33">
        <v>1</v>
      </c>
      <c r="W2" s="33">
        <v>1</v>
      </c>
      <c r="X2" s="33">
        <v>-1</v>
      </c>
      <c r="AC2" s="34">
        <f>INDEX(PW,_PWi1,1)</f>
        <v>1</v>
      </c>
      <c r="AD2" s="34">
        <f>INDEX(PW,_PWi2,1)</f>
        <v>1</v>
      </c>
      <c r="AE2" s="34">
        <f>INDEX(PW,_PWi3,1)</f>
        <v>1</v>
      </c>
      <c r="AF2" s="34">
        <f>INDEX(PW,_PWi4,1)</f>
        <v>-1</v>
      </c>
      <c r="AG2" s="34">
        <f>INDEX(PW,_PWi5,1)</f>
        <v>-1</v>
      </c>
      <c r="AH2" s="34">
        <f>INDEX(PW,_PWi6,1)</f>
        <v>-1</v>
      </c>
    </row>
    <row r="3" spans="1:34">
      <c r="B3" s="34" t="s">
        <v>43</v>
      </c>
      <c r="C3" s="34" t="s">
        <v>42</v>
      </c>
      <c r="D3" s="47" t="s">
        <v>16</v>
      </c>
      <c r="E3" s="48">
        <v>-1</v>
      </c>
      <c r="F3" s="48">
        <v>1</v>
      </c>
      <c r="G3" s="48">
        <v>1</v>
      </c>
      <c r="H3" s="48">
        <v>-1</v>
      </c>
      <c r="I3" s="48">
        <v>-1</v>
      </c>
      <c r="J3" s="48">
        <v>1</v>
      </c>
      <c r="K3" s="33"/>
      <c r="M3" s="33" t="s">
        <v>53</v>
      </c>
      <c r="N3" s="33">
        <v>7</v>
      </c>
      <c r="S3" s="33">
        <v>1</v>
      </c>
      <c r="T3" s="33">
        <v>1</v>
      </c>
      <c r="U3" s="33">
        <v>1</v>
      </c>
      <c r="V3" s="33">
        <v>1</v>
      </c>
      <c r="W3" s="33">
        <v>-1</v>
      </c>
      <c r="X3" s="33">
        <v>1</v>
      </c>
      <c r="AC3" s="34">
        <f>INDEX(PW,_PWi1,2)</f>
        <v>1</v>
      </c>
      <c r="AD3" s="34">
        <f>INDEX(PW,_PWi2,2)</f>
        <v>1</v>
      </c>
      <c r="AE3" s="34">
        <f>INDEX(PW,_PWi3,2)</f>
        <v>-1</v>
      </c>
      <c r="AF3" s="34">
        <f>INDEX(PW,_PWi4,2)</f>
        <v>1</v>
      </c>
      <c r="AG3" s="34">
        <f>INDEX(PW,_PWi5,2)</f>
        <v>1</v>
      </c>
      <c r="AH3" s="34">
        <f>INDEX(PW,_PWi6,2)</f>
        <v>-1</v>
      </c>
    </row>
    <row r="4" spans="1:34">
      <c r="A4" s="45" t="s">
        <v>51</v>
      </c>
      <c r="B4" s="45"/>
      <c r="D4" s="47" t="s">
        <v>18</v>
      </c>
      <c r="E4" s="49">
        <f ca="1">IF(E2="*",E3,IF(E8&gt;F8,1,-1))</f>
        <v>-1</v>
      </c>
      <c r="F4" s="49">
        <f ca="1">IF(F2="*",F3,IF(F8&gt;G8,1,-1))</f>
        <v>1</v>
      </c>
      <c r="G4" s="49">
        <f ca="1">IF(G2="*",G3,IF(G8&gt;H8,1,-1))</f>
        <v>1</v>
      </c>
      <c r="H4" s="49">
        <f ca="1">IF(H2="*",H3,IF(H8&gt;I8,1,-1))</f>
        <v>-1</v>
      </c>
      <c r="I4" s="49">
        <f ca="1">IF(I2="*",I3,IF(I8&gt;J8,1,-1))</f>
        <v>-1</v>
      </c>
      <c r="J4" s="49">
        <f ca="1">IF(J2="*",J3,IF(J8&gt;0,1,-1))</f>
        <v>1</v>
      </c>
      <c r="K4" s="50">
        <f ca="1">(ABS(E4-E3)+ABS(F4-F3)+ABS(G4-G3)+ABS(H4-H3)+ABS(I4-I3)+ABS(J4-J3))/6</f>
        <v>0</v>
      </c>
      <c r="L4" s="33" t="s">
        <v>12</v>
      </c>
      <c r="M4" s="33" t="s">
        <v>55</v>
      </c>
      <c r="N4" s="33">
        <v>24</v>
      </c>
      <c r="S4" s="33">
        <v>1</v>
      </c>
      <c r="T4" s="33">
        <v>1</v>
      </c>
      <c r="U4" s="33">
        <v>1</v>
      </c>
      <c r="V4" s="33">
        <v>1</v>
      </c>
      <c r="W4" s="33">
        <v>-1</v>
      </c>
      <c r="X4" s="33">
        <v>-1</v>
      </c>
      <c r="AC4" s="34">
        <f>INDEX(PW,_PWi1,3)</f>
        <v>1</v>
      </c>
      <c r="AD4" s="34">
        <f>INDEX(PW,_PWi2,3)</f>
        <v>1</v>
      </c>
      <c r="AE4" s="34">
        <f>INDEX(PW,_PWi3,3)</f>
        <v>1</v>
      </c>
      <c r="AF4" s="34">
        <f>INDEX(PW,_PWi4,3)</f>
        <v>1</v>
      </c>
      <c r="AG4" s="34">
        <f>INDEX(PW,_PWi5,3)</f>
        <v>1</v>
      </c>
      <c r="AH4" s="34">
        <f>INDEX(PW,_PWi6,3)</f>
        <v>1</v>
      </c>
    </row>
    <row r="5" spans="1:34">
      <c r="B5" s="34">
        <v>1E-4</v>
      </c>
      <c r="C5" s="33">
        <v>1000</v>
      </c>
      <c r="D5" s="47" t="s">
        <v>20</v>
      </c>
      <c r="E5" s="51">
        <f t="shared" ref="E5:J5" ca="1" si="0">IF(E2="*",E5,E5+$B$9*($C$5*(E3-E4)-E5))</f>
        <v>-4.5119648413121501E-2</v>
      </c>
      <c r="F5" s="51">
        <f t="shared" ca="1" si="0"/>
        <v>2.2455557909117778</v>
      </c>
      <c r="G5" s="51">
        <f t="shared" ca="1" si="0"/>
        <v>1.4737355029478894</v>
      </c>
      <c r="H5" s="51">
        <f t="shared" ca="1" si="0"/>
        <v>-1.6548647377838828</v>
      </c>
      <c r="I5" s="51">
        <f t="shared" ca="1" si="0"/>
        <v>-1.3668882686237671</v>
      </c>
      <c r="J5" s="51">
        <f t="shared" ca="1" si="0"/>
        <v>0.31007759912329019</v>
      </c>
      <c r="K5" s="50"/>
      <c r="M5" s="33" t="s">
        <v>56</v>
      </c>
      <c r="N5" s="33">
        <v>34</v>
      </c>
      <c r="S5" s="33">
        <v>1</v>
      </c>
      <c r="T5" s="33">
        <v>1</v>
      </c>
      <c r="U5" s="33">
        <v>1</v>
      </c>
      <c r="V5" s="33">
        <v>-1</v>
      </c>
      <c r="W5" s="33">
        <v>1</v>
      </c>
      <c r="X5" s="33">
        <v>1</v>
      </c>
      <c r="AC5" s="34">
        <f>INDEX(PW,_PWi1,4)</f>
        <v>1</v>
      </c>
      <c r="AD5" s="34">
        <f>INDEX(PW,_PWi2,4)</f>
        <v>-1</v>
      </c>
      <c r="AE5" s="34">
        <f>INDEX(PW,_PWi3,4)</f>
        <v>-1</v>
      </c>
      <c r="AF5" s="34">
        <f>INDEX(PW,_PWi4,4)</f>
        <v>1</v>
      </c>
      <c r="AG5" s="34">
        <f>INDEX(PW,_PWi5,4)</f>
        <v>-1</v>
      </c>
      <c r="AH5" s="34">
        <f>INDEX(PW,_PWi6,4)</f>
        <v>1</v>
      </c>
    </row>
    <row r="6" spans="1:34">
      <c r="A6" s="33"/>
      <c r="B6" s="33"/>
      <c r="D6" s="46" t="s">
        <v>10</v>
      </c>
      <c r="E6" s="52"/>
      <c r="F6" s="52" t="s">
        <v>11</v>
      </c>
      <c r="G6" s="52" t="s">
        <v>11</v>
      </c>
      <c r="H6" s="52" t="s">
        <v>11</v>
      </c>
      <c r="I6" s="52" t="s">
        <v>11</v>
      </c>
      <c r="J6" s="52"/>
      <c r="K6" s="50"/>
      <c r="M6" s="33" t="s">
        <v>57</v>
      </c>
      <c r="N6" s="33">
        <v>40</v>
      </c>
      <c r="S6" s="33">
        <v>1</v>
      </c>
      <c r="T6" s="33">
        <v>1</v>
      </c>
      <c r="U6" s="33">
        <v>1</v>
      </c>
      <c r="V6" s="33">
        <v>-1</v>
      </c>
      <c r="W6" s="33">
        <v>1</v>
      </c>
      <c r="X6" s="33">
        <v>-1</v>
      </c>
      <c r="AC6" s="34">
        <f>INDEX(PW,_PWi1,5)</f>
        <v>-1</v>
      </c>
      <c r="AD6" s="34">
        <f>INDEX(PW,_PWi2,5)</f>
        <v>-1</v>
      </c>
      <c r="AE6" s="34">
        <f>INDEX(PW,_PWi3,5)</f>
        <v>-1</v>
      </c>
      <c r="AF6" s="34">
        <f>INDEX(PW,_PWi4,5)</f>
        <v>1</v>
      </c>
      <c r="AG6" s="34">
        <f>INDEX(PW,_PWi5,5)</f>
        <v>-1</v>
      </c>
      <c r="AH6" s="34">
        <f>INDEX(PW,_PWi6,5)</f>
        <v>1</v>
      </c>
    </row>
    <row r="7" spans="1:34">
      <c r="D7" s="47" t="s">
        <v>23</v>
      </c>
      <c r="E7" s="48">
        <f ca="1">E5</f>
        <v>-4.5119648413121501E-2</v>
      </c>
      <c r="F7" s="48">
        <f ca="1">F5-E5</f>
        <v>2.2906754393248994</v>
      </c>
      <c r="G7" s="48">
        <f ca="1">G5-F5</f>
        <v>-0.77182028796388846</v>
      </c>
      <c r="H7" s="48">
        <f ca="1">H5-G5</f>
        <v>-3.1286002407317719</v>
      </c>
      <c r="I7" s="48">
        <f ca="1">I5-H5</f>
        <v>0.28797646916011566</v>
      </c>
      <c r="J7" s="48">
        <f ca="1">J5-I5</f>
        <v>1.6769658677470574</v>
      </c>
      <c r="K7" s="50"/>
      <c r="M7" s="33" t="s">
        <v>58</v>
      </c>
      <c r="N7" s="33">
        <v>50</v>
      </c>
      <c r="S7" s="33">
        <v>1</v>
      </c>
      <c r="T7" s="33">
        <v>1</v>
      </c>
      <c r="U7" s="33">
        <v>1</v>
      </c>
      <c r="V7" s="33">
        <v>-1</v>
      </c>
      <c r="W7" s="33">
        <v>-1</v>
      </c>
      <c r="X7" s="33">
        <v>1</v>
      </c>
      <c r="AC7" s="34">
        <f>INDEX(PW,_PWi1,6)</f>
        <v>1</v>
      </c>
      <c r="AD7" s="34">
        <f>INDEX(PW,_PWi2,6)</f>
        <v>1</v>
      </c>
      <c r="AE7" s="34">
        <f>INDEX(PW,_PWi3,6)</f>
        <v>-1</v>
      </c>
      <c r="AF7" s="34">
        <f>INDEX(PW,_PWi4,6)</f>
        <v>-1</v>
      </c>
      <c r="AG7" s="34">
        <f>INDEX(PW,_PWi5,6)</f>
        <v>-1</v>
      </c>
      <c r="AH7" s="34">
        <f>INDEX(PW,_PWi6,6)</f>
        <v>1</v>
      </c>
    </row>
    <row r="8" spans="1:34">
      <c r="A8" s="45" t="s">
        <v>2</v>
      </c>
      <c r="B8" s="45"/>
      <c r="D8" s="47" t="s">
        <v>24</v>
      </c>
      <c r="E8" s="49">
        <f ca="1">IF(E6="*",E7,MMULT(P1i,Pmlt1))</f>
        <v>0.48169874954982816</v>
      </c>
      <c r="F8" s="49">
        <f ca="1">IF(F6="*",F7,MMULT(P1i,Pmlt2))</f>
        <v>2.3041366562142755</v>
      </c>
      <c r="G8" s="49">
        <f ca="1">IF(G6="*",G7,MMULT(P1i,Pmlt3))</f>
        <v>-0.18346443964338022</v>
      </c>
      <c r="H8" s="49">
        <f ca="1">IF(H6="*",H7,MMULT(P1i,Pmlt4))</f>
        <v>-2.8303779212880258</v>
      </c>
      <c r="I8" s="49">
        <f ca="1">IF(I6="*",I7,MMULT(P1i,Pmlt5))</f>
        <v>-0.23443287817168112</v>
      </c>
      <c r="J8" s="49">
        <f ca="1">IF(J6="*",I7,MMULT(P1i,Pmlt6))</f>
        <v>1.2619935177402866</v>
      </c>
      <c r="K8" s="50">
        <f ca="1">(ABS(E8-E7)+ABS(F8-F7)+ABS(G8-G7)+ABS(H8-H7)+ABS(I8-I7)+ABS(J8-J7))/6</f>
        <v>0.39403991332585803</v>
      </c>
      <c r="L8" s="33" t="s">
        <v>12</v>
      </c>
      <c r="S8" s="33">
        <v>1</v>
      </c>
      <c r="T8" s="33">
        <v>1</v>
      </c>
      <c r="U8" s="33">
        <v>1</v>
      </c>
      <c r="V8" s="33">
        <v>-1</v>
      </c>
      <c r="W8" s="33">
        <v>-1</v>
      </c>
      <c r="X8" s="33">
        <v>-1</v>
      </c>
      <c r="AC8" s="34" t="s">
        <v>25</v>
      </c>
      <c r="AD8" s="34" t="s">
        <v>26</v>
      </c>
      <c r="AE8" s="34" t="s">
        <v>27</v>
      </c>
      <c r="AF8" s="34" t="s">
        <v>28</v>
      </c>
      <c r="AG8" s="34" t="s">
        <v>29</v>
      </c>
      <c r="AH8" s="34" t="s">
        <v>30</v>
      </c>
    </row>
    <row r="9" spans="1:34">
      <c r="B9" s="34">
        <v>1E-4</v>
      </c>
      <c r="C9" s="33">
        <v>500</v>
      </c>
      <c r="D9" s="47" t="s">
        <v>31</v>
      </c>
      <c r="E9" s="51">
        <f t="shared" ref="E9:J9" ca="1" si="1">IF(E6="*",E9,E9+$B$9*($C$9*(E7-E8)-E9))</f>
        <v>-0.42099014806670704</v>
      </c>
      <c r="F9" s="51">
        <f t="shared" ca="1" si="1"/>
        <v>1.5514605972597102</v>
      </c>
      <c r="G9" s="51">
        <f t="shared" ca="1" si="1"/>
        <v>-0.57159127422889522</v>
      </c>
      <c r="H9" s="51">
        <f t="shared" ca="1" si="1"/>
        <v>-0.71633723888164069</v>
      </c>
      <c r="I9" s="51">
        <f t="shared" ca="1" si="1"/>
        <v>0.27891592899128459</v>
      </c>
      <c r="J9" s="51">
        <f t="shared" ca="1" si="1"/>
        <v>1.1600479538992547</v>
      </c>
      <c r="K9" s="50"/>
      <c r="S9" s="33">
        <v>1</v>
      </c>
      <c r="T9" s="33">
        <v>1</v>
      </c>
      <c r="U9" s="33">
        <v>-1</v>
      </c>
      <c r="V9" s="33">
        <v>1</v>
      </c>
      <c r="W9" s="33">
        <v>1</v>
      </c>
      <c r="X9" s="33">
        <v>1</v>
      </c>
      <c r="AC9" s="34">
        <f>INDEX(PW,_PWi1,1)</f>
        <v>1</v>
      </c>
      <c r="AD9" s="34">
        <f>INDEX(PW,_PWi1,2)</f>
        <v>1</v>
      </c>
      <c r="AE9" s="34">
        <f>INDEX(PW,_PWi1,3)</f>
        <v>1</v>
      </c>
      <c r="AF9" s="34">
        <f>INDEX(PW,_PWi1,4)</f>
        <v>1</v>
      </c>
      <c r="AG9" s="34">
        <f>INDEX(PW,_PWi1,5)</f>
        <v>-1</v>
      </c>
      <c r="AH9" s="34">
        <f>INDEX(PW,_PWi1,6)</f>
        <v>1</v>
      </c>
    </row>
    <row r="10" spans="1:34">
      <c r="A10" s="33"/>
      <c r="B10" s="33"/>
      <c r="C10" s="34"/>
      <c r="D10" s="46" t="s">
        <v>10</v>
      </c>
      <c r="E10" s="52"/>
      <c r="F10" s="52"/>
      <c r="G10" s="52"/>
      <c r="H10" s="52"/>
      <c r="I10" s="52"/>
      <c r="J10" s="52"/>
      <c r="K10" s="50"/>
      <c r="S10" s="33">
        <v>1</v>
      </c>
      <c r="T10" s="33">
        <v>1</v>
      </c>
      <c r="U10" s="33">
        <v>-1</v>
      </c>
      <c r="V10" s="33">
        <v>1</v>
      </c>
      <c r="W10" s="33">
        <v>1</v>
      </c>
      <c r="X10" s="33">
        <v>-1</v>
      </c>
      <c r="AC10" s="34">
        <f>INDEX(PW,_PWi2,1)</f>
        <v>1</v>
      </c>
      <c r="AD10" s="34">
        <f>INDEX(PW,_PWi2,2)</f>
        <v>1</v>
      </c>
      <c r="AE10" s="34">
        <f>INDEX(PW,_PWi2,3)</f>
        <v>1</v>
      </c>
      <c r="AF10" s="34">
        <f>INDEX(PW,_PWi2,4)</f>
        <v>-1</v>
      </c>
      <c r="AG10" s="34">
        <f>INDEX(PW,_PWi2,5)</f>
        <v>-1</v>
      </c>
      <c r="AH10" s="34">
        <f>INDEX(PW,_PWi2,6)</f>
        <v>1</v>
      </c>
    </row>
    <row r="11" spans="1:34">
      <c r="D11" s="47" t="s">
        <v>32</v>
      </c>
      <c r="E11" s="48">
        <f ca="1">MMULT(O2i,Omlt1)</f>
        <v>-0.16374746904479065</v>
      </c>
      <c r="F11" s="48">
        <f ca="1">MMULT(O2i,Omlt2)</f>
        <v>0.10459245963228758</v>
      </c>
      <c r="G11" s="48">
        <f ca="1">MMULT(O2i,Omlt3)</f>
        <v>1.2815058189730064</v>
      </c>
      <c r="H11" s="48">
        <f ca="1">MMULT(O2i,Omlt4)</f>
        <v>-1.236064685071192</v>
      </c>
      <c r="I11" s="48">
        <f ca="1">MMULT(O2i,Omlt5)</f>
        <v>-0.39408438893777853</v>
      </c>
      <c r="J11" s="48">
        <f ca="1">MMULT(O2i,Omlt6)</f>
        <v>3.2995309872115093</v>
      </c>
      <c r="K11" s="50"/>
      <c r="S11" s="33">
        <v>1</v>
      </c>
      <c r="T11" s="33">
        <v>1</v>
      </c>
      <c r="U11" s="33">
        <v>-1</v>
      </c>
      <c r="V11" s="33">
        <v>1</v>
      </c>
      <c r="W11" s="33">
        <v>-1</v>
      </c>
      <c r="X11" s="33">
        <v>1</v>
      </c>
      <c r="AC11" s="34">
        <f>INDEX(PW,_PWi3,1)</f>
        <v>1</v>
      </c>
      <c r="AD11" s="34">
        <f>INDEX(PW,_PWi3,2)</f>
        <v>-1</v>
      </c>
      <c r="AE11" s="34">
        <f>INDEX(PW,_PWi3,3)</f>
        <v>1</v>
      </c>
      <c r="AF11" s="34">
        <f>INDEX(PW,_PWi3,4)</f>
        <v>-1</v>
      </c>
      <c r="AG11" s="34">
        <f>INDEX(PW,_PWi3,5)</f>
        <v>-1</v>
      </c>
      <c r="AH11" s="34">
        <f>INDEX(PW,_PWi3,6)</f>
        <v>-1</v>
      </c>
    </row>
    <row r="12" spans="1:34">
      <c r="A12" s="45" t="s">
        <v>50</v>
      </c>
      <c r="B12" s="45"/>
      <c r="D12" s="47" t="s">
        <v>33</v>
      </c>
      <c r="E12" s="49">
        <f t="shared" ref="E12:J12" ca="1" si="2">IF(E10="*",E11,E15)</f>
        <v>-0.35995255066950449</v>
      </c>
      <c r="F12" s="49">
        <f t="shared" ca="1" si="2"/>
        <v>-0.39331034367011597</v>
      </c>
      <c r="G12" s="49">
        <f t="shared" ca="1" si="2"/>
        <v>0.16292686869167028</v>
      </c>
      <c r="H12" s="49">
        <f t="shared" ca="1" si="2"/>
        <v>-0.90895126242120838</v>
      </c>
      <c r="I12" s="49">
        <f t="shared" ca="1" si="2"/>
        <v>-0.34460957553084626</v>
      </c>
      <c r="J12" s="49">
        <f t="shared" ca="1" si="2"/>
        <v>1.6552089083376345</v>
      </c>
      <c r="K12" s="50">
        <f ca="1">(ABS(E12-E11)+ABS(F12-F11)+ABS(G12-G11)+ABS(H12-H11)+ABS(I12-I11)+ABS(J12-J11))/6</f>
        <v>0.63893285835654068</v>
      </c>
      <c r="L12" s="33" t="s">
        <v>12</v>
      </c>
      <c r="S12" s="33">
        <v>1</v>
      </c>
      <c r="T12" s="33">
        <v>1</v>
      </c>
      <c r="U12" s="33">
        <v>-1</v>
      </c>
      <c r="V12" s="33">
        <v>1</v>
      </c>
      <c r="W12" s="33">
        <v>-1</v>
      </c>
      <c r="X12" s="33">
        <v>-1</v>
      </c>
      <c r="AC12" s="34">
        <f>INDEX(PW,_PWi4,1)</f>
        <v>-1</v>
      </c>
      <c r="AD12" s="34">
        <f>INDEX(PW,_PWi4,2)</f>
        <v>1</v>
      </c>
      <c r="AE12" s="34">
        <f>INDEX(PW,_PWi4,3)</f>
        <v>1</v>
      </c>
      <c r="AF12" s="34">
        <f>INDEX(PW,_PWi4,4)</f>
        <v>1</v>
      </c>
      <c r="AG12" s="34">
        <f>INDEX(PW,_PWi4,5)</f>
        <v>1</v>
      </c>
      <c r="AH12" s="34">
        <f>INDEX(PW,_PWi4,6)</f>
        <v>-1</v>
      </c>
    </row>
    <row r="13" spans="1:34">
      <c r="B13" s="34">
        <v>0.01</v>
      </c>
      <c r="C13" s="33">
        <v>50</v>
      </c>
      <c r="D13" s="47" t="s">
        <v>34</v>
      </c>
      <c r="E13" s="51">
        <f t="shared" ref="E13:J13" ca="1" si="3">IF(E10="*",E13,E13+$B$13*($C$13*(E11-E12)-E13))</f>
        <v>51.881235921586615</v>
      </c>
      <c r="F13" s="51">
        <f t="shared" ca="1" si="3"/>
        <v>21.375460668281356</v>
      </c>
      <c r="G13" s="51">
        <f t="shared" ca="1" si="3"/>
        <v>47.650539912350567</v>
      </c>
      <c r="H13" s="51">
        <f t="shared" ca="1" si="3"/>
        <v>-15.518856386267682</v>
      </c>
      <c r="I13" s="51">
        <f t="shared" ca="1" si="3"/>
        <v>-14.508106299369345</v>
      </c>
      <c r="J13" s="51">
        <f t="shared" ca="1" si="3"/>
        <v>24.563476720780429</v>
      </c>
      <c r="S13" s="33">
        <v>1</v>
      </c>
      <c r="T13" s="33">
        <v>1</v>
      </c>
      <c r="U13" s="33">
        <v>-1</v>
      </c>
      <c r="V13" s="33">
        <v>-1</v>
      </c>
      <c r="W13" s="33">
        <v>1</v>
      </c>
      <c r="X13" s="33">
        <v>1</v>
      </c>
      <c r="AC13" s="34">
        <f>INDEX(PW,_PWi5,1)</f>
        <v>-1</v>
      </c>
      <c r="AD13" s="34">
        <f>INDEX(PW,_PWi5,2)</f>
        <v>1</v>
      </c>
      <c r="AE13" s="34">
        <f>INDEX(PW,_PWi5,3)</f>
        <v>1</v>
      </c>
      <c r="AF13" s="34">
        <f>INDEX(PW,_PWi5,4)</f>
        <v>-1</v>
      </c>
      <c r="AG13" s="34">
        <f>INDEX(PW,_PWi5,5)</f>
        <v>-1</v>
      </c>
      <c r="AH13" s="34">
        <f>INDEX(PW,_PWi5,6)</f>
        <v>-1</v>
      </c>
    </row>
    <row r="14" spans="1:34">
      <c r="A14" s="53" t="s">
        <v>35</v>
      </c>
      <c r="B14" s="53"/>
      <c r="C14" s="54"/>
      <c r="D14" s="55"/>
      <c r="E14" s="56"/>
      <c r="F14" s="56"/>
      <c r="G14" s="56"/>
      <c r="H14" s="56"/>
      <c r="I14" s="56"/>
      <c r="J14" s="56"/>
      <c r="K14" s="57"/>
      <c r="S14" s="33">
        <v>1</v>
      </c>
      <c r="T14" s="33">
        <v>1</v>
      </c>
      <c r="U14" s="33">
        <v>-1</v>
      </c>
      <c r="V14" s="33">
        <v>-1</v>
      </c>
      <c r="W14" s="33">
        <v>1</v>
      </c>
      <c r="X14" s="33">
        <v>-1</v>
      </c>
      <c r="AC14" s="34">
        <f>INDEX(PW,_PWi6,1)</f>
        <v>-1</v>
      </c>
      <c r="AD14" s="34">
        <f>INDEX(PW,_PWi6,2)</f>
        <v>-1</v>
      </c>
      <c r="AE14" s="34">
        <f>INDEX(PW,_PWi6,3)</f>
        <v>1</v>
      </c>
      <c r="AF14" s="34">
        <f>INDEX(PW,_PWi6,4)</f>
        <v>1</v>
      </c>
      <c r="AG14" s="34">
        <f>INDEX(PW,_PWi6,5)</f>
        <v>1</v>
      </c>
      <c r="AH14" s="34">
        <f>INDEX(PW,_PWi6,6)</f>
        <v>1</v>
      </c>
    </row>
    <row r="15" spans="1:34">
      <c r="A15" s="35" t="s">
        <v>44</v>
      </c>
      <c r="B15" s="35"/>
      <c r="C15" s="42"/>
      <c r="D15" s="47" t="s">
        <v>48</v>
      </c>
      <c r="E15" s="37">
        <f t="shared" ref="E15:J15" ca="1" si="4">E13+E17</f>
        <v>-0.34748670059325804</v>
      </c>
      <c r="F15" s="37">
        <f t="shared" ca="1" si="4"/>
        <v>-0.38666048447500856</v>
      </c>
      <c r="G15" s="37">
        <f t="shared" ca="1" si="4"/>
        <v>0.19333416510903589</v>
      </c>
      <c r="H15" s="37">
        <f t="shared" ca="1" si="4"/>
        <v>-0.90724812486824469</v>
      </c>
      <c r="I15" s="37">
        <f t="shared" ca="1" si="4"/>
        <v>-0.30235004947583199</v>
      </c>
      <c r="J15" s="37">
        <f t="shared" ca="1" si="4"/>
        <v>1.6687123315784724</v>
      </c>
      <c r="K15" s="50">
        <f ca="1">(K4+K8+K12)/3</f>
        <v>0.34432425722746623</v>
      </c>
      <c r="L15" s="33" t="s">
        <v>46</v>
      </c>
      <c r="S15" s="33">
        <v>1</v>
      </c>
      <c r="T15" s="33">
        <v>1</v>
      </c>
      <c r="U15" s="33">
        <v>-1</v>
      </c>
      <c r="V15" s="33">
        <v>-1</v>
      </c>
      <c r="W15" s="33">
        <v>-1</v>
      </c>
      <c r="X15" s="33">
        <v>1</v>
      </c>
    </row>
    <row r="16" spans="1:34">
      <c r="A16" s="35"/>
      <c r="B16" s="35"/>
      <c r="D16" s="47"/>
      <c r="E16" s="37"/>
      <c r="F16" s="37"/>
      <c r="G16" s="37"/>
      <c r="H16" s="37"/>
      <c r="I16" s="37"/>
      <c r="J16" s="37"/>
      <c r="S16" s="33">
        <v>1</v>
      </c>
      <c r="T16" s="33">
        <v>1</v>
      </c>
      <c r="U16" s="33">
        <v>-1</v>
      </c>
      <c r="V16" s="33">
        <v>-1</v>
      </c>
      <c r="W16" s="33">
        <v>-1</v>
      </c>
      <c r="X16" s="33">
        <v>-1</v>
      </c>
    </row>
    <row r="17" spans="1:34">
      <c r="A17" s="35" t="s">
        <v>37</v>
      </c>
      <c r="B17" s="35"/>
      <c r="D17" s="47" t="s">
        <v>38</v>
      </c>
      <c r="E17" s="37">
        <f t="shared" ref="E17:J17" ca="1" si="5">AC26*500</f>
        <v>-51.750567829358481</v>
      </c>
      <c r="F17" s="37">
        <f t="shared" ca="1" si="5"/>
        <v>-21.784302764921033</v>
      </c>
      <c r="G17" s="37">
        <f t="shared" ca="1" si="5"/>
        <v>-47.476896329007488</v>
      </c>
      <c r="H17" s="37">
        <f t="shared" ca="1" si="5"/>
        <v>14.633111648586421</v>
      </c>
      <c r="I17" s="37">
        <f t="shared" ca="1" si="5"/>
        <v>14.132838454490384</v>
      </c>
      <c r="J17" s="37">
        <f t="shared" ca="1" si="5"/>
        <v>-23.451409484253727</v>
      </c>
      <c r="S17" s="33">
        <v>1</v>
      </c>
      <c r="T17" s="33">
        <v>-1</v>
      </c>
      <c r="U17" s="33">
        <v>1</v>
      </c>
      <c r="V17" s="33">
        <v>1</v>
      </c>
      <c r="W17" s="33">
        <v>1</v>
      </c>
      <c r="X17" s="33">
        <v>1</v>
      </c>
    </row>
    <row r="18" spans="1:34">
      <c r="A18" s="35"/>
      <c r="B18" s="35"/>
      <c r="D18" s="36"/>
      <c r="E18" s="37"/>
      <c r="F18" s="37"/>
      <c r="G18" s="37"/>
      <c r="H18" s="37"/>
      <c r="I18" s="37"/>
      <c r="J18" s="37"/>
      <c r="S18" s="33">
        <v>1</v>
      </c>
      <c r="T18" s="33">
        <v>-1</v>
      </c>
      <c r="U18" s="33">
        <v>1</v>
      </c>
      <c r="V18" s="33">
        <v>1</v>
      </c>
      <c r="W18" s="33">
        <v>1</v>
      </c>
      <c r="X18" s="33">
        <v>1</v>
      </c>
      <c r="Z18" s="38" t="s">
        <v>40</v>
      </c>
      <c r="AB18" s="39"/>
      <c r="AC18" s="33"/>
      <c r="AD18" s="33"/>
      <c r="AE18" s="33"/>
      <c r="AF18" s="33"/>
      <c r="AG18" s="33"/>
      <c r="AH18" s="33"/>
    </row>
    <row r="19" spans="1:34">
      <c r="A19" s="35" t="s">
        <v>49</v>
      </c>
      <c r="B19" s="35"/>
      <c r="D19" s="36"/>
      <c r="E19" s="37"/>
      <c r="F19" s="37"/>
      <c r="G19" s="37"/>
      <c r="H19" s="37"/>
      <c r="I19" s="37"/>
      <c r="J19" s="37"/>
      <c r="S19" s="33">
        <v>1</v>
      </c>
      <c r="T19" s="33">
        <v>-1</v>
      </c>
      <c r="U19" s="33">
        <v>1</v>
      </c>
      <c r="V19" s="33">
        <v>1</v>
      </c>
      <c r="W19" s="33">
        <v>-1</v>
      </c>
      <c r="X19" s="33">
        <v>-1</v>
      </c>
      <c r="Z19" s="40" t="s">
        <v>41</v>
      </c>
      <c r="AA19" s="33">
        <v>20</v>
      </c>
      <c r="AB19" s="39"/>
      <c r="AC19" s="33"/>
      <c r="AD19" s="33"/>
      <c r="AE19" s="33"/>
      <c r="AF19" s="33"/>
      <c r="AG19" s="33"/>
      <c r="AH19" s="33"/>
    </row>
    <row r="20" spans="1:34">
      <c r="A20" s="45" t="s">
        <v>50</v>
      </c>
      <c r="B20" s="45"/>
      <c r="D20" s="36" t="s">
        <v>36</v>
      </c>
      <c r="E20" s="58">
        <f ca="1">E12</f>
        <v>-0.35995255066950449</v>
      </c>
      <c r="F20" s="58">
        <f t="shared" ref="F20:J20" ca="1" si="6">F12</f>
        <v>-0.39331034367011597</v>
      </c>
      <c r="G20" s="58">
        <f t="shared" ca="1" si="6"/>
        <v>0.16292686869167028</v>
      </c>
      <c r="H20" s="58">
        <f t="shared" ca="1" si="6"/>
        <v>-0.90895126242120838</v>
      </c>
      <c r="I20" s="58">
        <f t="shared" ca="1" si="6"/>
        <v>-0.34460957553084626</v>
      </c>
      <c r="J20" s="58">
        <f t="shared" ca="1" si="6"/>
        <v>1.6552089083376345</v>
      </c>
      <c r="S20" s="33">
        <v>1</v>
      </c>
      <c r="T20" s="33">
        <v>-1</v>
      </c>
      <c r="U20" s="33">
        <v>1</v>
      </c>
      <c r="V20" s="33">
        <v>1</v>
      </c>
      <c r="W20" s="33">
        <v>-1</v>
      </c>
      <c r="X20" s="33">
        <v>-1</v>
      </c>
      <c r="Z20" s="33" t="s">
        <v>47</v>
      </c>
      <c r="AA20" s="33">
        <v>0.5</v>
      </c>
      <c r="AB20" s="33"/>
      <c r="AC20" s="33"/>
      <c r="AD20" s="33"/>
      <c r="AE20" s="33"/>
      <c r="AF20" s="33"/>
      <c r="AG20" s="33"/>
      <c r="AH20" s="33"/>
    </row>
    <row r="21" spans="1:34">
      <c r="A21" s="45" t="s">
        <v>2</v>
      </c>
      <c r="B21" s="45"/>
      <c r="D21" s="36" t="s">
        <v>36</v>
      </c>
      <c r="E21" s="58">
        <f ca="1">E8</f>
        <v>0.48169874954982816</v>
      </c>
      <c r="F21" s="58">
        <f t="shared" ref="F21:J21" ca="1" si="7">F8</f>
        <v>2.3041366562142755</v>
      </c>
      <c r="G21" s="58">
        <f t="shared" ca="1" si="7"/>
        <v>-0.18346443964338022</v>
      </c>
      <c r="H21" s="58">
        <f t="shared" ca="1" si="7"/>
        <v>-2.8303779212880258</v>
      </c>
      <c r="I21" s="58">
        <f t="shared" ca="1" si="7"/>
        <v>-0.23443287817168112</v>
      </c>
      <c r="J21" s="58">
        <f t="shared" ca="1" si="7"/>
        <v>1.2619935177402866</v>
      </c>
      <c r="S21" s="33">
        <v>1</v>
      </c>
      <c r="T21" s="33">
        <v>-1</v>
      </c>
      <c r="U21" s="33">
        <v>1</v>
      </c>
      <c r="V21" s="33">
        <v>-1</v>
      </c>
      <c r="W21" s="33">
        <v>1</v>
      </c>
      <c r="X21" s="33">
        <v>1</v>
      </c>
      <c r="AB21" s="33"/>
      <c r="AC21" s="33"/>
      <c r="AD21" s="33"/>
      <c r="AE21" s="33"/>
      <c r="AF21" s="33"/>
      <c r="AG21" s="33"/>
      <c r="AH21" s="33"/>
    </row>
    <row r="22" spans="1:34">
      <c r="A22" s="45" t="s">
        <v>51</v>
      </c>
      <c r="B22" s="45"/>
      <c r="D22" s="36" t="s">
        <v>36</v>
      </c>
      <c r="E22" s="58">
        <f ca="1">E4</f>
        <v>-1</v>
      </c>
      <c r="F22" s="58">
        <f t="shared" ref="F22:J22" ca="1" si="8">F4</f>
        <v>1</v>
      </c>
      <c r="G22" s="58">
        <f t="shared" ca="1" si="8"/>
        <v>1</v>
      </c>
      <c r="H22" s="58">
        <f t="shared" ca="1" si="8"/>
        <v>-1</v>
      </c>
      <c r="I22" s="58">
        <f t="shared" ca="1" si="8"/>
        <v>-1</v>
      </c>
      <c r="J22" s="58">
        <f t="shared" ca="1" si="8"/>
        <v>1</v>
      </c>
      <c r="S22" s="33">
        <v>1</v>
      </c>
      <c r="T22" s="33">
        <v>-1</v>
      </c>
      <c r="U22" s="33">
        <v>1</v>
      </c>
      <c r="V22" s="33">
        <v>-1</v>
      </c>
      <c r="W22" s="33">
        <v>1</v>
      </c>
      <c r="X22" s="33">
        <v>1</v>
      </c>
      <c r="Z22" s="34"/>
      <c r="AB22" s="33"/>
      <c r="AC22" s="40">
        <f t="shared" ref="AC22:AH22" ca="1" si="9">$AA$20-(AC31)</f>
        <v>-0.36923308600060234</v>
      </c>
      <c r="AD22" s="40">
        <f t="shared" ca="1" si="9"/>
        <v>-4.8092982504175485E-2</v>
      </c>
      <c r="AE22" s="40">
        <f t="shared" ca="1" si="9"/>
        <v>-0.41542315801002105</v>
      </c>
      <c r="AF22" s="40">
        <f t="shared" ca="1" si="9"/>
        <v>-0.45364564794786844</v>
      </c>
      <c r="AG22" s="40">
        <f t="shared" ca="1" si="9"/>
        <v>0.39677737316211703</v>
      </c>
      <c r="AH22" s="40">
        <f t="shared" ca="1" si="9"/>
        <v>-0.2225583878651809</v>
      </c>
    </row>
    <row r="23" spans="1:34">
      <c r="D23" s="37"/>
      <c r="E23" s="59"/>
      <c r="F23" s="59"/>
      <c r="G23" s="59"/>
      <c r="H23" s="59"/>
      <c r="I23" s="59"/>
      <c r="J23" s="59"/>
      <c r="S23" s="33">
        <v>1</v>
      </c>
      <c r="T23" s="33">
        <v>-1</v>
      </c>
      <c r="U23" s="33">
        <v>1</v>
      </c>
      <c r="V23" s="33">
        <v>-1</v>
      </c>
      <c r="W23" s="33">
        <v>-1</v>
      </c>
      <c r="X23" s="33">
        <v>-1</v>
      </c>
      <c r="AB23" s="33"/>
      <c r="AC23" s="40">
        <f t="shared" ref="AC23:AH24" ca="1" si="10">AC23+(AC22-AC23)/$AA$19</f>
        <v>-3.7010182040142697E-2</v>
      </c>
      <c r="AD23" s="40">
        <f t="shared" ca="1" si="10"/>
        <v>-3.2318387230500796E-2</v>
      </c>
      <c r="AE23" s="40">
        <f t="shared" ca="1" si="10"/>
        <v>-1.6164988269421542E-2</v>
      </c>
      <c r="AF23" s="40">
        <f t="shared" ca="1" si="10"/>
        <v>6.4210961380166229E-2</v>
      </c>
      <c r="AG23" s="40">
        <f t="shared" ca="1" si="10"/>
        <v>7.8412568057835336E-2</v>
      </c>
      <c r="AH23" s="40">
        <f t="shared" ca="1" si="10"/>
        <v>-4.215495522059079E-2</v>
      </c>
    </row>
    <row r="24" spans="1:34">
      <c r="S24" s="33">
        <v>1</v>
      </c>
      <c r="T24" s="33">
        <v>-1</v>
      </c>
      <c r="U24" s="33">
        <v>1</v>
      </c>
      <c r="V24" s="33">
        <v>-1</v>
      </c>
      <c r="W24" s="33">
        <v>-1</v>
      </c>
      <c r="X24" s="33">
        <v>-1</v>
      </c>
      <c r="AB24" s="33"/>
      <c r="AC24" s="40">
        <f t="shared" ca="1" si="10"/>
        <v>-3.7717427160691118E-2</v>
      </c>
      <c r="AD24" s="40">
        <f t="shared" ca="1" si="10"/>
        <v>-3.9997778199827576E-2</v>
      </c>
      <c r="AE24" s="40">
        <f t="shared" ca="1" si="10"/>
        <v>-6.9442997855537855E-2</v>
      </c>
      <c r="AF24" s="40">
        <f t="shared" ca="1" si="10"/>
        <v>4.0349306743427037E-2</v>
      </c>
      <c r="AG24" s="40">
        <f t="shared" ca="1" si="10"/>
        <v>2.988572058701135E-2</v>
      </c>
      <c r="AH24" s="40">
        <f t="shared" ca="1" si="10"/>
        <v>-7.8486363146847885E-2</v>
      </c>
    </row>
    <row r="25" spans="1:34">
      <c r="S25" s="33">
        <v>1</v>
      </c>
      <c r="T25" s="33">
        <v>-1</v>
      </c>
      <c r="U25" s="33">
        <v>-1</v>
      </c>
      <c r="V25" s="33">
        <v>1</v>
      </c>
      <c r="W25" s="33">
        <v>1</v>
      </c>
      <c r="X25" s="33">
        <v>1</v>
      </c>
      <c r="Z25" s="34"/>
      <c r="AB25" s="39"/>
      <c r="AC25" s="40">
        <f t="shared" ref="AC25:AH26" ca="1" si="11">AC25+(AC24-AC25)/$AA$19</f>
        <v>-8.2950562212963291E-2</v>
      </c>
      <c r="AD25" s="40">
        <f t="shared" ca="1" si="11"/>
        <v>-4.4190820362485943E-2</v>
      </c>
      <c r="AE25" s="40">
        <f t="shared" ca="1" si="11"/>
        <v>-9.438908291964225E-2</v>
      </c>
      <c r="AF25" s="40">
        <f t="shared" ca="1" si="11"/>
        <v>3.0596649746935642E-2</v>
      </c>
      <c r="AG25" s="40">
        <f t="shared" ca="1" si="11"/>
        <v>2.5714346678829329E-2</v>
      </c>
      <c r="AH25" s="40">
        <f t="shared" ca="1" si="11"/>
        <v>-6.8576884108793396E-2</v>
      </c>
    </row>
    <row r="26" spans="1:34">
      <c r="S26" s="33">
        <v>1</v>
      </c>
      <c r="T26" s="33">
        <v>-1</v>
      </c>
      <c r="U26" s="33">
        <v>-1</v>
      </c>
      <c r="V26" s="33">
        <v>1</v>
      </c>
      <c r="W26" s="33">
        <v>1</v>
      </c>
      <c r="X26" s="33">
        <v>1</v>
      </c>
      <c r="Z26" s="34"/>
      <c r="AB26" s="39"/>
      <c r="AC26" s="40">
        <f t="shared" ca="1" si="11"/>
        <v>-0.10247360698642928</v>
      </c>
      <c r="AD26" s="40">
        <f t="shared" ca="1" si="11"/>
        <v>-4.3599716271474263E-2</v>
      </c>
      <c r="AE26" s="40">
        <f t="shared" ca="1" si="11"/>
        <v>-9.4925557171096339E-2</v>
      </c>
      <c r="AF26" s="40">
        <f t="shared" ca="1" si="11"/>
        <v>2.9332744619660983E-2</v>
      </c>
      <c r="AG26" s="40">
        <f t="shared" ca="1" si="11"/>
        <v>2.8138110397473198E-2</v>
      </c>
      <c r="AH26" s="40">
        <f t="shared" ca="1" si="11"/>
        <v>-4.7986522225521751E-2</v>
      </c>
    </row>
    <row r="27" spans="1:34">
      <c r="S27" s="33">
        <v>1</v>
      </c>
      <c r="T27" s="33">
        <v>-1</v>
      </c>
      <c r="U27" s="33">
        <v>-1</v>
      </c>
      <c r="V27" s="33">
        <v>1</v>
      </c>
      <c r="W27" s="33">
        <v>-1</v>
      </c>
      <c r="X27" s="33">
        <v>-1</v>
      </c>
      <c r="Z27" s="34"/>
      <c r="AB27" s="39"/>
      <c r="AC27" s="40"/>
      <c r="AD27" s="40"/>
      <c r="AE27" s="40"/>
      <c r="AF27" s="40"/>
      <c r="AG27" s="40"/>
      <c r="AH27" s="40"/>
    </row>
    <row r="28" spans="1:34">
      <c r="S28" s="33">
        <v>1</v>
      </c>
      <c r="T28" s="33">
        <v>-1</v>
      </c>
      <c r="U28" s="33">
        <v>-1</v>
      </c>
      <c r="V28" s="33">
        <v>1</v>
      </c>
      <c r="W28" s="33">
        <v>-1</v>
      </c>
      <c r="X28" s="33">
        <v>-1</v>
      </c>
      <c r="Z28" s="34"/>
      <c r="AB28" s="39"/>
      <c r="AC28" s="40"/>
      <c r="AD28" s="40"/>
      <c r="AE28" s="40"/>
      <c r="AF28" s="40"/>
      <c r="AG28" s="40"/>
      <c r="AH28" s="40"/>
    </row>
    <row r="29" spans="1:34">
      <c r="S29" s="33">
        <v>1</v>
      </c>
      <c r="T29" s="33">
        <v>-1</v>
      </c>
      <c r="U29" s="33">
        <v>-1</v>
      </c>
      <c r="V29" s="33">
        <v>-1</v>
      </c>
      <c r="W29" s="33">
        <v>1</v>
      </c>
      <c r="X29" s="33">
        <v>1</v>
      </c>
      <c r="Z29" s="34"/>
      <c r="AB29" s="39"/>
      <c r="AC29" s="40"/>
      <c r="AD29" s="40"/>
      <c r="AE29" s="40"/>
      <c r="AF29" s="40"/>
      <c r="AG29" s="40"/>
      <c r="AH29" s="40"/>
    </row>
    <row r="30" spans="1:34">
      <c r="S30" s="33">
        <v>1</v>
      </c>
      <c r="T30" s="33">
        <v>-1</v>
      </c>
      <c r="U30" s="33">
        <v>-1</v>
      </c>
      <c r="V30" s="33">
        <v>-1</v>
      </c>
      <c r="W30" s="33">
        <v>1</v>
      </c>
      <c r="X30" s="33">
        <v>1</v>
      </c>
      <c r="Z30" s="34" t="s">
        <v>11</v>
      </c>
      <c r="AB30" s="39"/>
      <c r="AC30" s="41">
        <f ca="1">MOD(3*(AC30+1),36523)</f>
        <v>22198</v>
      </c>
      <c r="AD30" s="41">
        <f ca="1">MOD(3*(AD30+5),36523)</f>
        <v>23546</v>
      </c>
      <c r="AE30" s="41">
        <f ca="1">MOD(3*(AE30+12),36523)</f>
        <v>27292</v>
      </c>
      <c r="AF30" s="41">
        <f ca="1">MOD(3*(AF30+300),36523)</f>
        <v>32344</v>
      </c>
      <c r="AG30" s="41">
        <f ca="1">MOD(3*(AG30+100),36523)</f>
        <v>11610</v>
      </c>
      <c r="AH30" s="41">
        <f ca="1">MOD(3*(AH30+700),36523)</f>
        <v>8224</v>
      </c>
    </row>
    <row r="31" spans="1:34">
      <c r="S31" s="33">
        <v>1</v>
      </c>
      <c r="T31" s="33">
        <v>-1</v>
      </c>
      <c r="U31" s="33">
        <v>-1</v>
      </c>
      <c r="V31" s="33">
        <v>-1</v>
      </c>
      <c r="W31" s="33">
        <v>-1</v>
      </c>
      <c r="X31" s="33">
        <v>-1</v>
      </c>
      <c r="Z31" s="34"/>
      <c r="AB31" s="39"/>
      <c r="AC31" s="40">
        <f t="shared" ref="AC31:AH31" ca="1" si="12">AC30/36523</f>
        <v>0.60778139802316344</v>
      </c>
      <c r="AD31" s="40">
        <f t="shared" ca="1" si="12"/>
        <v>0.64468964761930836</v>
      </c>
      <c r="AE31" s="40">
        <f t="shared" ca="1" si="12"/>
        <v>0.74725515428634015</v>
      </c>
      <c r="AF31" s="40">
        <f t="shared" ca="1" si="12"/>
        <v>0.88557895025052702</v>
      </c>
      <c r="AG31" s="40">
        <f t="shared" ca="1" si="12"/>
        <v>0.31788188264928952</v>
      </c>
      <c r="AH31" s="40">
        <f t="shared" ca="1" si="12"/>
        <v>0.22517317854502641</v>
      </c>
    </row>
    <row r="32" spans="1:34">
      <c r="S32" s="33">
        <v>1</v>
      </c>
      <c r="T32" s="33">
        <v>-1</v>
      </c>
      <c r="U32" s="33">
        <v>-1</v>
      </c>
      <c r="V32" s="33">
        <v>-1</v>
      </c>
      <c r="W32" s="33">
        <v>-1</v>
      </c>
      <c r="X32" s="33">
        <v>-1</v>
      </c>
    </row>
    <row r="33" spans="19:24">
      <c r="S33" s="33">
        <v>-1</v>
      </c>
      <c r="T33" s="33">
        <v>1</v>
      </c>
      <c r="U33" s="33">
        <v>1</v>
      </c>
      <c r="V33" s="33">
        <v>1</v>
      </c>
      <c r="W33" s="33">
        <v>1</v>
      </c>
      <c r="X33" s="33">
        <v>1</v>
      </c>
    </row>
    <row r="34" spans="19:24">
      <c r="S34" s="33">
        <v>-1</v>
      </c>
      <c r="T34" s="33">
        <v>1</v>
      </c>
      <c r="U34" s="33">
        <v>1</v>
      </c>
      <c r="V34" s="33">
        <v>1</v>
      </c>
      <c r="W34" s="33">
        <v>1</v>
      </c>
      <c r="X34" s="33">
        <v>-1</v>
      </c>
    </row>
    <row r="35" spans="19:24">
      <c r="S35" s="33">
        <v>-1</v>
      </c>
      <c r="T35" s="33">
        <v>1</v>
      </c>
      <c r="U35" s="33">
        <v>1</v>
      </c>
      <c r="V35" s="33">
        <v>1</v>
      </c>
      <c r="W35" s="33">
        <v>-1</v>
      </c>
      <c r="X35" s="33">
        <v>1</v>
      </c>
    </row>
    <row r="36" spans="19:24">
      <c r="S36" s="33">
        <v>-1</v>
      </c>
      <c r="T36" s="33">
        <v>1</v>
      </c>
      <c r="U36" s="33">
        <v>1</v>
      </c>
      <c r="V36" s="33">
        <v>1</v>
      </c>
      <c r="W36" s="33">
        <v>-1</v>
      </c>
      <c r="X36" s="33">
        <v>-1</v>
      </c>
    </row>
    <row r="37" spans="19:24">
      <c r="S37" s="33">
        <v>-1</v>
      </c>
      <c r="T37" s="33">
        <v>1</v>
      </c>
      <c r="U37" s="33">
        <v>1</v>
      </c>
      <c r="V37" s="33">
        <v>-1</v>
      </c>
      <c r="W37" s="33">
        <v>1</v>
      </c>
      <c r="X37" s="33">
        <v>1</v>
      </c>
    </row>
    <row r="38" spans="19:24">
      <c r="S38" s="33">
        <v>-1</v>
      </c>
      <c r="T38" s="33">
        <v>1</v>
      </c>
      <c r="U38" s="33">
        <v>1</v>
      </c>
      <c r="V38" s="33">
        <v>-1</v>
      </c>
      <c r="W38" s="33">
        <v>1</v>
      </c>
      <c r="X38" s="33">
        <v>-1</v>
      </c>
    </row>
    <row r="39" spans="19:24">
      <c r="S39" s="33">
        <v>-1</v>
      </c>
      <c r="T39" s="33">
        <v>1</v>
      </c>
      <c r="U39" s="33">
        <v>1</v>
      </c>
      <c r="V39" s="33">
        <v>-1</v>
      </c>
      <c r="W39" s="33">
        <v>-1</v>
      </c>
      <c r="X39" s="33">
        <v>1</v>
      </c>
    </row>
    <row r="40" spans="19:24">
      <c r="S40" s="33">
        <v>-1</v>
      </c>
      <c r="T40" s="33">
        <v>1</v>
      </c>
      <c r="U40" s="33">
        <v>1</v>
      </c>
      <c r="V40" s="33">
        <v>-1</v>
      </c>
      <c r="W40" s="33">
        <v>-1</v>
      </c>
      <c r="X40" s="33">
        <v>-1</v>
      </c>
    </row>
    <row r="41" spans="19:24">
      <c r="S41" s="33">
        <v>-1</v>
      </c>
      <c r="T41" s="33">
        <v>1</v>
      </c>
      <c r="U41" s="33">
        <v>-1</v>
      </c>
      <c r="V41" s="33">
        <v>1</v>
      </c>
      <c r="W41" s="33">
        <v>1</v>
      </c>
      <c r="X41" s="33">
        <v>1</v>
      </c>
    </row>
    <row r="42" spans="19:24">
      <c r="S42" s="33">
        <v>-1</v>
      </c>
      <c r="T42" s="33">
        <v>1</v>
      </c>
      <c r="U42" s="33">
        <v>-1</v>
      </c>
      <c r="V42" s="33">
        <v>1</v>
      </c>
      <c r="W42" s="33">
        <v>1</v>
      </c>
      <c r="X42" s="33">
        <v>-1</v>
      </c>
    </row>
    <row r="43" spans="19:24">
      <c r="S43" s="33">
        <v>-1</v>
      </c>
      <c r="T43" s="33">
        <v>1</v>
      </c>
      <c r="U43" s="33">
        <v>-1</v>
      </c>
      <c r="V43" s="33">
        <v>1</v>
      </c>
      <c r="W43" s="33">
        <v>-1</v>
      </c>
      <c r="X43" s="33">
        <v>1</v>
      </c>
    </row>
    <row r="44" spans="19:24">
      <c r="S44" s="33">
        <v>-1</v>
      </c>
      <c r="T44" s="33">
        <v>1</v>
      </c>
      <c r="U44" s="33">
        <v>-1</v>
      </c>
      <c r="V44" s="33">
        <v>1</v>
      </c>
      <c r="W44" s="33">
        <v>-1</v>
      </c>
      <c r="X44" s="33">
        <v>-1</v>
      </c>
    </row>
    <row r="45" spans="19:24">
      <c r="S45" s="33">
        <v>-1</v>
      </c>
      <c r="T45" s="33">
        <v>1</v>
      </c>
      <c r="U45" s="33">
        <v>-1</v>
      </c>
      <c r="V45" s="33">
        <v>-1</v>
      </c>
      <c r="W45" s="33">
        <v>1</v>
      </c>
      <c r="X45" s="33">
        <v>1</v>
      </c>
    </row>
    <row r="46" spans="19:24">
      <c r="S46" s="33">
        <v>-1</v>
      </c>
      <c r="T46" s="33">
        <v>1</v>
      </c>
      <c r="U46" s="33">
        <v>-1</v>
      </c>
      <c r="V46" s="33">
        <v>-1</v>
      </c>
      <c r="W46" s="33">
        <v>1</v>
      </c>
      <c r="X46" s="33">
        <v>-1</v>
      </c>
    </row>
    <row r="47" spans="19:24">
      <c r="S47" s="33">
        <v>-1</v>
      </c>
      <c r="T47" s="33">
        <v>1</v>
      </c>
      <c r="U47" s="33">
        <v>-1</v>
      </c>
      <c r="V47" s="33">
        <v>-1</v>
      </c>
      <c r="W47" s="33">
        <v>-1</v>
      </c>
      <c r="X47" s="33">
        <v>1</v>
      </c>
    </row>
    <row r="48" spans="19:24">
      <c r="S48" s="33">
        <v>-1</v>
      </c>
      <c r="T48" s="33">
        <v>1</v>
      </c>
      <c r="U48" s="33">
        <v>-1</v>
      </c>
      <c r="V48" s="33">
        <v>-1</v>
      </c>
      <c r="W48" s="33">
        <v>-1</v>
      </c>
      <c r="X48" s="33">
        <v>-1</v>
      </c>
    </row>
    <row r="49" spans="19:24">
      <c r="S49" s="33">
        <v>-1</v>
      </c>
      <c r="T49" s="33">
        <v>-1</v>
      </c>
      <c r="U49" s="33">
        <v>1</v>
      </c>
      <c r="V49" s="33">
        <v>1</v>
      </c>
      <c r="W49" s="33">
        <v>1</v>
      </c>
      <c r="X49" s="33">
        <v>1</v>
      </c>
    </row>
    <row r="50" spans="19:24">
      <c r="S50" s="33">
        <v>-1</v>
      </c>
      <c r="T50" s="33">
        <v>-1</v>
      </c>
      <c r="U50" s="33">
        <v>1</v>
      </c>
      <c r="V50" s="33">
        <v>1</v>
      </c>
      <c r="W50" s="33">
        <v>1</v>
      </c>
      <c r="X50" s="33">
        <v>1</v>
      </c>
    </row>
    <row r="51" spans="19:24">
      <c r="S51" s="33">
        <v>-1</v>
      </c>
      <c r="T51" s="33">
        <v>-1</v>
      </c>
      <c r="U51" s="33">
        <v>1</v>
      </c>
      <c r="V51" s="33">
        <v>1</v>
      </c>
      <c r="W51" s="33">
        <v>-1</v>
      </c>
      <c r="X51" s="33">
        <v>-1</v>
      </c>
    </row>
    <row r="52" spans="19:24">
      <c r="S52" s="33">
        <v>-1</v>
      </c>
      <c r="T52" s="33">
        <v>-1</v>
      </c>
      <c r="U52" s="33">
        <v>1</v>
      </c>
      <c r="V52" s="33">
        <v>1</v>
      </c>
      <c r="W52" s="33">
        <v>-1</v>
      </c>
      <c r="X52" s="33">
        <v>-1</v>
      </c>
    </row>
    <row r="53" spans="19:24">
      <c r="S53" s="33">
        <v>-1</v>
      </c>
      <c r="T53" s="33">
        <v>-1</v>
      </c>
      <c r="U53" s="33">
        <v>1</v>
      </c>
      <c r="V53" s="33">
        <v>-1</v>
      </c>
      <c r="W53" s="33">
        <v>1</v>
      </c>
      <c r="X53" s="33">
        <v>1</v>
      </c>
    </row>
    <row r="54" spans="19:24">
      <c r="S54" s="33">
        <v>-1</v>
      </c>
      <c r="T54" s="33">
        <v>-1</v>
      </c>
      <c r="U54" s="33">
        <v>1</v>
      </c>
      <c r="V54" s="33">
        <v>-1</v>
      </c>
      <c r="W54" s="33">
        <v>1</v>
      </c>
      <c r="X54" s="33">
        <v>1</v>
      </c>
    </row>
    <row r="55" spans="19:24">
      <c r="S55" s="33">
        <v>-1</v>
      </c>
      <c r="T55" s="33">
        <v>-1</v>
      </c>
      <c r="U55" s="33">
        <v>1</v>
      </c>
      <c r="V55" s="33">
        <v>-1</v>
      </c>
      <c r="W55" s="33">
        <v>-1</v>
      </c>
      <c r="X55" s="33">
        <v>-1</v>
      </c>
    </row>
    <row r="56" spans="19:24">
      <c r="S56" s="33">
        <v>-1</v>
      </c>
      <c r="T56" s="33">
        <v>-1</v>
      </c>
      <c r="U56" s="33">
        <v>1</v>
      </c>
      <c r="V56" s="33">
        <v>-1</v>
      </c>
      <c r="W56" s="33">
        <v>-1</v>
      </c>
      <c r="X56" s="33">
        <v>-1</v>
      </c>
    </row>
    <row r="57" spans="19:24">
      <c r="S57" s="33">
        <v>-1</v>
      </c>
      <c r="T57" s="33">
        <v>-1</v>
      </c>
      <c r="U57" s="33">
        <v>-1</v>
      </c>
      <c r="V57" s="33">
        <v>1</v>
      </c>
      <c r="W57" s="33">
        <v>1</v>
      </c>
      <c r="X57" s="33">
        <v>1</v>
      </c>
    </row>
    <row r="58" spans="19:24">
      <c r="S58" s="33">
        <v>-1</v>
      </c>
      <c r="T58" s="33">
        <v>-1</v>
      </c>
      <c r="U58" s="33">
        <v>-1</v>
      </c>
      <c r="V58" s="33">
        <v>1</v>
      </c>
      <c r="W58" s="33">
        <v>1</v>
      </c>
      <c r="X58" s="33">
        <v>1</v>
      </c>
    </row>
    <row r="59" spans="19:24">
      <c r="S59" s="33">
        <v>-1</v>
      </c>
      <c r="T59" s="33">
        <v>-1</v>
      </c>
      <c r="U59" s="33">
        <v>-1</v>
      </c>
      <c r="V59" s="33">
        <v>1</v>
      </c>
      <c r="W59" s="33">
        <v>-1</v>
      </c>
      <c r="X59" s="33">
        <v>-1</v>
      </c>
    </row>
    <row r="60" spans="19:24">
      <c r="S60" s="33">
        <v>-1</v>
      </c>
      <c r="T60" s="33">
        <v>-1</v>
      </c>
      <c r="U60" s="33">
        <v>-1</v>
      </c>
      <c r="V60" s="33">
        <v>1</v>
      </c>
      <c r="W60" s="33">
        <v>-1</v>
      </c>
      <c r="X60" s="33">
        <v>-1</v>
      </c>
    </row>
    <row r="61" spans="19:24">
      <c r="S61" s="33">
        <v>-1</v>
      </c>
      <c r="T61" s="33">
        <v>-1</v>
      </c>
      <c r="U61" s="33">
        <v>-1</v>
      </c>
      <c r="V61" s="33">
        <v>-1</v>
      </c>
      <c r="W61" s="33">
        <v>1</v>
      </c>
      <c r="X61" s="33">
        <v>1</v>
      </c>
    </row>
    <row r="62" spans="19:24">
      <c r="S62" s="33">
        <v>-1</v>
      </c>
      <c r="T62" s="33">
        <v>-1</v>
      </c>
      <c r="U62" s="33">
        <v>-1</v>
      </c>
      <c r="V62" s="33">
        <v>-1</v>
      </c>
      <c r="W62" s="33">
        <v>1</v>
      </c>
      <c r="X62" s="33">
        <v>1</v>
      </c>
    </row>
    <row r="63" spans="19:24">
      <c r="S63" s="33">
        <v>-1</v>
      </c>
      <c r="T63" s="33">
        <v>-1</v>
      </c>
      <c r="U63" s="33">
        <v>-1</v>
      </c>
      <c r="V63" s="33">
        <v>-1</v>
      </c>
      <c r="W63" s="33">
        <v>-1</v>
      </c>
      <c r="X63" s="33">
        <v>-1</v>
      </c>
    </row>
    <row r="64" spans="19:24">
      <c r="S64" s="33">
        <v>-1</v>
      </c>
      <c r="T64" s="33">
        <v>-1</v>
      </c>
      <c r="U64" s="33">
        <v>-1</v>
      </c>
      <c r="V64" s="33">
        <v>-1</v>
      </c>
      <c r="W64" s="33">
        <v>-1</v>
      </c>
      <c r="X64" s="33">
        <v>-1</v>
      </c>
    </row>
  </sheetData>
  <conditionalFormatting sqref="E21:J21">
    <cfRule type="iconSet" priority="2">
      <iconSet iconSet="4TrafficLights">
        <cfvo type="percent" val="0"/>
        <cfvo type="percent" val="25"/>
        <cfvo type="percent" val="50"/>
        <cfvo type="percent" val="75"/>
      </iconSet>
    </cfRule>
    <cfRule type="iconSet" priority="16">
      <iconSet iconSet="3Signs">
        <cfvo type="percent" val="0"/>
        <cfvo type="percent" val="33"/>
        <cfvo type="percent" val="67"/>
      </iconSet>
    </cfRule>
  </conditionalFormatting>
  <conditionalFormatting sqref="E20:J20">
    <cfRule type="iconSet" priority="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23:J23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8:J8">
    <cfRule type="iconSet" priority="5">
      <iconSet iconSet="4TrafficLights">
        <cfvo type="percent" val="0"/>
        <cfvo type="percent" val="25"/>
        <cfvo type="percent" val="50"/>
        <cfvo type="percent" val="75"/>
      </iconSet>
    </cfRule>
    <cfRule type="iconSet" priority="10">
      <iconSet iconSet="3Signs">
        <cfvo type="percent" val="0"/>
        <cfvo type="percent" val="33"/>
        <cfvo type="percent" val="67"/>
      </iconSet>
    </cfRule>
  </conditionalFormatting>
  <conditionalFormatting sqref="E7:J7">
    <cfRule type="iconSet" priority="1">
      <iconSet iconSet="4TrafficLights">
        <cfvo type="percent" val="0"/>
        <cfvo type="percent" val="25"/>
        <cfvo type="percent" val="50"/>
        <cfvo type="percent" val="75"/>
      </iconSet>
    </cfRule>
    <cfRule type="iconSet" priority="9">
      <iconSet iconSet="3Signs">
        <cfvo type="percent" val="0"/>
        <cfvo type="percent" val="33"/>
        <cfvo type="percent" val="67"/>
      </iconSet>
    </cfRule>
  </conditionalFormatting>
  <conditionalFormatting sqref="E12:J12"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1:J11"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5" right="0.75" top="1" bottom="1" header="0.5" footer="0.5"/>
  <pageSetup paperSize="0" scale="0" orientation="landscape" horizontalDpi="0" verticalDpi="0" copies="0"/>
  <headerFooter alignWithMargins="0">
    <oddHeader>&amp;f</oddHeader>
    <oddFooter>Page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B852C6BD-6573-46BC-BFAB-A18C8F3D9BBC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E22:J22</xm:sqref>
        </x14:conditionalFormatting>
        <x14:conditionalFormatting xmlns:xm="http://schemas.microsoft.com/office/excel/2006/main">
          <x14:cfRule type="iconSet" priority="12" id="{807F024B-A2AD-44AE-8791-7F4D5F1C8BF4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E4:J4</xm:sqref>
        </x14:conditionalFormatting>
        <x14:conditionalFormatting xmlns:xm="http://schemas.microsoft.com/office/excel/2006/main">
          <x14:cfRule type="iconSet" priority="11" id="{2FE7C751-336E-45A9-A7AE-97694AF0898E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E3:J3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defaultGridColor="0" topLeftCell="A16" colorId="39" workbookViewId="0">
      <selection activeCell="D17" sqref="D17"/>
    </sheetView>
  </sheetViews>
  <sheetFormatPr defaultColWidth="11.3984375" defaultRowHeight="11.5"/>
  <cols>
    <col min="1" max="1" width="10" style="9" customWidth="1"/>
    <col min="2" max="2" width="5.8984375" customWidth="1"/>
    <col min="3" max="3" width="7.8984375" style="16" customWidth="1"/>
    <col min="4" max="9" width="7.8984375" style="3" customWidth="1"/>
    <col min="10" max="10" width="7.8984375" style="9" customWidth="1"/>
    <col min="11" max="11" width="8.69921875" customWidth="1"/>
    <col min="12" max="13" width="11.3984375" customWidth="1"/>
    <col min="14" max="19" width="5.8984375" customWidth="1"/>
    <col min="20" max="22" width="11.3984375" customWidth="1"/>
    <col min="23" max="29" width="10.8984375" style="9" customWidth="1"/>
  </cols>
  <sheetData>
    <row r="1" spans="1:29">
      <c r="B1" s="2" t="s">
        <v>0</v>
      </c>
      <c r="C1" s="8"/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0" t="s">
        <v>1</v>
      </c>
      <c r="L1" t="s">
        <v>2</v>
      </c>
      <c r="N1">
        <v>1</v>
      </c>
      <c r="O1">
        <v>1</v>
      </c>
      <c r="P1">
        <v>1</v>
      </c>
      <c r="Q1">
        <v>1</v>
      </c>
      <c r="R1">
        <v>1</v>
      </c>
      <c r="S1">
        <v>1</v>
      </c>
      <c r="U1" t="s">
        <v>3</v>
      </c>
      <c r="V1">
        <v>3</v>
      </c>
      <c r="X1" s="9" t="s">
        <v>4</v>
      </c>
      <c r="Y1" s="9" t="s">
        <v>5</v>
      </c>
      <c r="Z1" s="9" t="s">
        <v>6</v>
      </c>
      <c r="AA1" s="9" t="s">
        <v>7</v>
      </c>
      <c r="AB1" s="9" t="s">
        <v>8</v>
      </c>
      <c r="AC1" s="9" t="s">
        <v>9</v>
      </c>
    </row>
    <row r="2" spans="1:29">
      <c r="A2" s="7" t="s">
        <v>15</v>
      </c>
      <c r="C2" s="19" t="s">
        <v>10</v>
      </c>
      <c r="D2" s="11"/>
      <c r="E2" s="11" t="s">
        <v>11</v>
      </c>
      <c r="F2" s="11"/>
      <c r="G2" s="11"/>
      <c r="H2" s="11" t="s">
        <v>11</v>
      </c>
      <c r="I2" s="11"/>
      <c r="J2" s="10" t="s">
        <v>12</v>
      </c>
      <c r="L2" t="s">
        <v>13</v>
      </c>
      <c r="N2">
        <v>1</v>
      </c>
      <c r="O2">
        <v>1</v>
      </c>
      <c r="P2">
        <v>1</v>
      </c>
      <c r="Q2">
        <v>1</v>
      </c>
      <c r="R2">
        <v>1</v>
      </c>
      <c r="S2">
        <v>-1</v>
      </c>
      <c r="U2" t="s">
        <v>14</v>
      </c>
      <c r="V2">
        <v>7</v>
      </c>
      <c r="X2" s="9">
        <f>INDEX(PW,_PWi1,1)</f>
        <v>1</v>
      </c>
      <c r="Y2" s="9">
        <f>INDEX(PW,_PWi2,1)</f>
        <v>1</v>
      </c>
      <c r="Z2" s="9">
        <f>INDEX(PW,_PWi3,1)</f>
        <v>1</v>
      </c>
      <c r="AA2" s="9">
        <f>INDEX(PW,_PWi4,1)</f>
        <v>1</v>
      </c>
      <c r="AB2" s="9">
        <f>INDEX(PW,_PWi5,1)</f>
        <v>-1</v>
      </c>
      <c r="AC2" s="9">
        <f>INDEX(PW,_PWi6,1)</f>
        <v>-1</v>
      </c>
    </row>
    <row r="3" spans="1:29">
      <c r="A3" s="9" t="s">
        <v>43</v>
      </c>
      <c r="B3" s="9" t="s">
        <v>42</v>
      </c>
      <c r="C3" s="22" t="s">
        <v>16</v>
      </c>
      <c r="D3" s="12">
        <v>1</v>
      </c>
      <c r="E3" s="12">
        <v>1</v>
      </c>
      <c r="F3" s="12">
        <v>1</v>
      </c>
      <c r="G3" s="12">
        <v>-1</v>
      </c>
      <c r="H3" s="12">
        <v>1</v>
      </c>
      <c r="I3" s="12">
        <v>1</v>
      </c>
      <c r="J3"/>
      <c r="N3">
        <v>1</v>
      </c>
      <c r="O3">
        <v>1</v>
      </c>
      <c r="P3">
        <v>1</v>
      </c>
      <c r="Q3">
        <v>1</v>
      </c>
      <c r="R3">
        <v>-1</v>
      </c>
      <c r="S3">
        <v>1</v>
      </c>
      <c r="U3" t="s">
        <v>17</v>
      </c>
      <c r="V3">
        <v>24</v>
      </c>
      <c r="X3" s="9">
        <f>INDEX(PW,_PWi1,2)</f>
        <v>1</v>
      </c>
      <c r="Y3" s="9">
        <f>INDEX(PW,_PWi2,2)</f>
        <v>1</v>
      </c>
      <c r="Z3" s="9">
        <f>INDEX(PW,_PWi3,2)</f>
        <v>-1</v>
      </c>
      <c r="AA3" s="9">
        <f>INDEX(PW,_PWi4,2)</f>
        <v>-1</v>
      </c>
      <c r="AB3" s="9">
        <f>INDEX(PW,_PWi5,2)</f>
        <v>1</v>
      </c>
      <c r="AC3" s="9">
        <f>INDEX(PW,_PWi6,2)</f>
        <v>-1</v>
      </c>
    </row>
    <row r="4" spans="1:29">
      <c r="A4" s="7">
        <v>3</v>
      </c>
      <c r="C4" s="22" t="s">
        <v>18</v>
      </c>
      <c r="D4" s="6">
        <f ca="1">IF(D2="*",D3,IF(D8&gt;E8,1,-1))</f>
        <v>1</v>
      </c>
      <c r="E4" s="6">
        <f ca="1">IF(E2="*",E3,IF(E8&gt;F8,1,-1))</f>
        <v>1</v>
      </c>
      <c r="F4" s="6">
        <f ca="1">IF(F2="*",F3,IF(F8&gt;G8,1,-1))</f>
        <v>1</v>
      </c>
      <c r="G4" s="6">
        <f ca="1">IF(G2="*",G3,IF(G8&gt;H8,1,-1))</f>
        <v>-1</v>
      </c>
      <c r="H4" s="6">
        <f ca="1">IF(H2="*",H3,IF(H8&gt;I8,1,-1))</f>
        <v>1</v>
      </c>
      <c r="I4" s="6">
        <f ca="1">IF(I2="*",I3,IF(I8&gt;0,1,-1))</f>
        <v>1</v>
      </c>
      <c r="J4" s="18">
        <f ca="1">(ABS(D4-D3)+ABS(E4-E3)+ABS(F4-F3)+ABS(G4-G3)+ABS(H4-H3)+ABS(I4-I3))/6</f>
        <v>0</v>
      </c>
      <c r="K4" t="s">
        <v>12</v>
      </c>
      <c r="N4">
        <v>1</v>
      </c>
      <c r="O4">
        <v>1</v>
      </c>
      <c r="P4">
        <v>1</v>
      </c>
      <c r="Q4">
        <v>1</v>
      </c>
      <c r="R4">
        <v>-1</v>
      </c>
      <c r="S4">
        <v>-1</v>
      </c>
      <c r="U4" t="s">
        <v>19</v>
      </c>
      <c r="V4">
        <v>32</v>
      </c>
      <c r="X4" s="9">
        <f>INDEX(PW,_PWi1,3)</f>
        <v>1</v>
      </c>
      <c r="Y4" s="9">
        <f>INDEX(PW,_PWi2,3)</f>
        <v>1</v>
      </c>
      <c r="Z4" s="9">
        <f>INDEX(PW,_PWi3,3)</f>
        <v>1</v>
      </c>
      <c r="AA4" s="9">
        <f>INDEX(PW,_PWi4,3)</f>
        <v>-1</v>
      </c>
      <c r="AB4" s="9">
        <f>INDEX(PW,_PWi5,3)</f>
        <v>1</v>
      </c>
      <c r="AC4" s="9">
        <f>INDEX(PW,_PWi6,3)</f>
        <v>1</v>
      </c>
    </row>
    <row r="5" spans="1:29">
      <c r="A5" s="9">
        <v>1E-4</v>
      </c>
      <c r="B5">
        <v>1000</v>
      </c>
      <c r="C5" s="22" t="s">
        <v>20</v>
      </c>
      <c r="D5" s="17">
        <f t="shared" ref="D5:I5" ca="1" si="0">IF(D2="*",D5,D5+$A$9*($B$5*(D3-D4)-D5))</f>
        <v>2.1393059287504417</v>
      </c>
      <c r="E5" s="17">
        <f t="shared" ca="1" si="0"/>
        <v>2.7076800746715408</v>
      </c>
      <c r="F5" s="17">
        <f t="shared" ca="1" si="0"/>
        <v>2.1436471016148744</v>
      </c>
      <c r="G5" s="17">
        <f t="shared" ca="1" si="0"/>
        <v>1.6090140867392798E-10</v>
      </c>
      <c r="H5" s="17">
        <f t="shared" ca="1" si="0"/>
        <v>3.2971852567598772</v>
      </c>
      <c r="I5" s="17">
        <f t="shared" ca="1" si="0"/>
        <v>4.5936623082853387</v>
      </c>
      <c r="J5" s="18"/>
      <c r="N5">
        <v>1</v>
      </c>
      <c r="O5">
        <v>1</v>
      </c>
      <c r="P5">
        <v>1</v>
      </c>
      <c r="Q5">
        <v>-1</v>
      </c>
      <c r="R5">
        <v>1</v>
      </c>
      <c r="S5">
        <v>1</v>
      </c>
      <c r="U5" t="s">
        <v>21</v>
      </c>
      <c r="V5">
        <v>40</v>
      </c>
      <c r="X5" s="9">
        <f>INDEX(PW,_PWi1,4)</f>
        <v>1</v>
      </c>
      <c r="Y5" s="9">
        <f>INDEX(PW,_PWi2,4)</f>
        <v>-1</v>
      </c>
      <c r="Z5" s="9">
        <f>INDEX(PW,_PWi3,4)</f>
        <v>-1</v>
      </c>
      <c r="AA5" s="9">
        <f>INDEX(PW,_PWi4,4)</f>
        <v>-1</v>
      </c>
      <c r="AB5" s="9">
        <f>INDEX(PW,_PWi5,4)</f>
        <v>-1</v>
      </c>
      <c r="AC5" s="9">
        <f>INDEX(PW,_PWi6,4)</f>
        <v>1</v>
      </c>
    </row>
    <row r="6" spans="1:29">
      <c r="A6"/>
      <c r="C6" s="19" t="s">
        <v>10</v>
      </c>
      <c r="D6" s="23"/>
      <c r="E6" s="23" t="s">
        <v>11</v>
      </c>
      <c r="F6" s="23" t="s">
        <v>11</v>
      </c>
      <c r="G6" s="23" t="s">
        <v>11</v>
      </c>
      <c r="H6" s="23" t="s">
        <v>11</v>
      </c>
      <c r="I6" s="23"/>
      <c r="J6" s="18"/>
      <c r="N6">
        <v>1</v>
      </c>
      <c r="O6">
        <v>1</v>
      </c>
      <c r="P6">
        <v>1</v>
      </c>
      <c r="Q6">
        <v>-1</v>
      </c>
      <c r="R6">
        <v>1</v>
      </c>
      <c r="S6">
        <v>-1</v>
      </c>
      <c r="U6" t="s">
        <v>22</v>
      </c>
      <c r="V6">
        <v>50</v>
      </c>
      <c r="X6" s="9">
        <f>INDEX(PW,_PWi1,5)</f>
        <v>-1</v>
      </c>
      <c r="Y6" s="9">
        <f>INDEX(PW,_PWi2,5)</f>
        <v>-1</v>
      </c>
      <c r="Z6" s="9">
        <f>INDEX(PW,_PWi3,5)</f>
        <v>-1</v>
      </c>
      <c r="AA6" s="9">
        <f>INDEX(PW,_PWi4,5)</f>
        <v>-1</v>
      </c>
      <c r="AB6" s="9">
        <f>INDEX(PW,_PWi5,5)</f>
        <v>-1</v>
      </c>
      <c r="AC6" s="9">
        <f>INDEX(PW,_PWi6,5)</f>
        <v>1</v>
      </c>
    </row>
    <row r="7" spans="1:29">
      <c r="C7" s="22" t="s">
        <v>23</v>
      </c>
      <c r="D7" s="28">
        <f ca="1">D5</f>
        <v>2.1393059287504417</v>
      </c>
      <c r="E7" s="28">
        <f ca="1">E5-D5</f>
        <v>0.56837414592109914</v>
      </c>
      <c r="F7" s="28">
        <f ca="1">F5-E5</f>
        <v>-0.56403297305666644</v>
      </c>
      <c r="G7" s="28">
        <f ca="1">G5-F5</f>
        <v>-2.1436471014539729</v>
      </c>
      <c r="H7" s="28">
        <f ca="1">H5-G5</f>
        <v>3.2971852565989757</v>
      </c>
      <c r="I7" s="28">
        <f ca="1">I5-H5</f>
        <v>1.2964770515254616</v>
      </c>
      <c r="J7" s="18"/>
      <c r="N7">
        <v>1</v>
      </c>
      <c r="O7">
        <v>1</v>
      </c>
      <c r="P7">
        <v>1</v>
      </c>
      <c r="Q7">
        <v>-1</v>
      </c>
      <c r="R7">
        <v>-1</v>
      </c>
      <c r="S7">
        <v>1</v>
      </c>
      <c r="X7" s="9">
        <f>INDEX(PW,_PWi1,6)</f>
        <v>1</v>
      </c>
      <c r="Y7" s="9">
        <f>INDEX(PW,_PWi2,6)</f>
        <v>1</v>
      </c>
      <c r="Z7" s="9">
        <f>INDEX(PW,_PWi3,6)</f>
        <v>-1</v>
      </c>
      <c r="AA7" s="9">
        <f>INDEX(PW,_PWi4,6)</f>
        <v>-1</v>
      </c>
      <c r="AB7" s="9">
        <f>INDEX(PW,_PWi5,6)</f>
        <v>-1</v>
      </c>
      <c r="AC7" s="9">
        <f>INDEX(PW,_PWi6,6)</f>
        <v>1</v>
      </c>
    </row>
    <row r="8" spans="1:29">
      <c r="A8" s="7">
        <v>2</v>
      </c>
      <c r="C8" s="22" t="s">
        <v>24</v>
      </c>
      <c r="D8" s="29">
        <f ca="1">IF(D6="*",D7,MMULT(P1i,Pmlt1))</f>
        <v>2.1622946395704763</v>
      </c>
      <c r="E8" s="29">
        <f ca="1">IF(E6="*",E7,MMULT(P1i,Pmlt2))</f>
        <v>0.82353456555002547</v>
      </c>
      <c r="F8" s="29">
        <f ca="1">IF(F6="*",F7,MMULT(P1i,Pmlt3))</f>
        <v>-0.33834708053304796</v>
      </c>
      <c r="G8" s="29">
        <f ca="1">IF(G6="*",G7,MMULT(P1i,Pmlt4))</f>
        <v>-2.2914816417530877</v>
      </c>
      <c r="H8" s="29">
        <f ca="1">IF(H6="*",H7,MMULT(P1i,Pmlt5))</f>
        <v>3.4997257778016251</v>
      </c>
      <c r="I8" s="29">
        <f ca="1">IF(I6="*",H7,MMULT(P1i,Pmlt6))</f>
        <v>1.0544252150566789</v>
      </c>
      <c r="J8" s="18">
        <f ca="1">(ABS(D8-D7)+ABS(E8-E7)+ABS(F8-F7)+ABS(G8-G7)+ABS(H8-H7)+ABS(I8-I7))/6</f>
        <v>0.18271032015718772</v>
      </c>
      <c r="K8" t="s">
        <v>12</v>
      </c>
      <c r="N8">
        <v>1</v>
      </c>
      <c r="O8">
        <v>1</v>
      </c>
      <c r="P8">
        <v>1</v>
      </c>
      <c r="Q8">
        <v>-1</v>
      </c>
      <c r="R8">
        <v>-1</v>
      </c>
      <c r="S8">
        <v>-1</v>
      </c>
      <c r="X8" s="9" t="s">
        <v>25</v>
      </c>
      <c r="Y8" s="9" t="s">
        <v>26</v>
      </c>
      <c r="Z8" s="9" t="s">
        <v>27</v>
      </c>
      <c r="AA8" s="9" t="s">
        <v>28</v>
      </c>
      <c r="AB8" s="9" t="s">
        <v>29</v>
      </c>
      <c r="AC8" s="9" t="s">
        <v>30</v>
      </c>
    </row>
    <row r="9" spans="1:29">
      <c r="A9" s="9">
        <v>1E-4</v>
      </c>
      <c r="B9">
        <v>500</v>
      </c>
      <c r="C9" s="22" t="s">
        <v>31</v>
      </c>
      <c r="D9" s="30">
        <f t="shared" ref="D9:I9" ca="1" si="1">IF(D6="*",D9,D9+$A$9*($B$9*(D7-D8)-D9))</f>
        <v>1.0200793322823736</v>
      </c>
      <c r="E9" s="30">
        <f t="shared" ca="1" si="1"/>
        <v>-6.9990179247657283E-2</v>
      </c>
      <c r="F9" s="30">
        <f t="shared" ca="1" si="1"/>
        <v>-1.8878788629718699</v>
      </c>
      <c r="G9" s="30">
        <f t="shared" ca="1" si="1"/>
        <v>2.324375980004763</v>
      </c>
      <c r="H9" s="30">
        <f t="shared" ca="1" si="1"/>
        <v>2.2236683273161266</v>
      </c>
      <c r="I9" s="30">
        <f t="shared" ca="1" si="1"/>
        <v>1.7851156041238772</v>
      </c>
      <c r="J9" s="18"/>
      <c r="N9">
        <v>1</v>
      </c>
      <c r="O9">
        <v>1</v>
      </c>
      <c r="P9">
        <v>-1</v>
      </c>
      <c r="Q9">
        <v>1</v>
      </c>
      <c r="R9">
        <v>1</v>
      </c>
      <c r="S9">
        <v>1</v>
      </c>
      <c r="X9" s="9">
        <f>INDEX(PW,_PWi1,1)</f>
        <v>1</v>
      </c>
      <c r="Y9" s="9">
        <f>INDEX(PW,_PWi1,2)</f>
        <v>1</v>
      </c>
      <c r="Z9" s="9">
        <f>INDEX(PW,_PWi1,3)</f>
        <v>1</v>
      </c>
      <c r="AA9" s="9">
        <f>INDEX(PW,_PWi1,4)</f>
        <v>1</v>
      </c>
      <c r="AB9" s="9">
        <f>INDEX(PW,_PWi1,5)</f>
        <v>-1</v>
      </c>
      <c r="AC9" s="9">
        <f>INDEX(PW,_PWi1,6)</f>
        <v>1</v>
      </c>
    </row>
    <row r="10" spans="1:29">
      <c r="A10"/>
      <c r="B10" s="9"/>
      <c r="C10" s="19" t="s">
        <v>10</v>
      </c>
      <c r="D10" s="31"/>
      <c r="E10" s="31"/>
      <c r="F10" s="31"/>
      <c r="G10" s="31"/>
      <c r="H10" s="31"/>
      <c r="I10" s="31"/>
      <c r="J10" s="18"/>
      <c r="N10">
        <v>1</v>
      </c>
      <c r="O10">
        <v>1</v>
      </c>
      <c r="P10">
        <v>-1</v>
      </c>
      <c r="Q10">
        <v>1</v>
      </c>
      <c r="R10">
        <v>1</v>
      </c>
      <c r="S10">
        <v>-1</v>
      </c>
      <c r="X10" s="9">
        <f>INDEX(PW,_PWi2,1)</f>
        <v>1</v>
      </c>
      <c r="Y10" s="9">
        <f>INDEX(PW,_PWi2,2)</f>
        <v>1</v>
      </c>
      <c r="Z10" s="9">
        <f>INDEX(PW,_PWi2,3)</f>
        <v>1</v>
      </c>
      <c r="AA10" s="9">
        <f>INDEX(PW,_PWi2,4)</f>
        <v>-1</v>
      </c>
      <c r="AB10" s="9">
        <f>INDEX(PW,_PWi2,5)</f>
        <v>-1</v>
      </c>
      <c r="AC10" s="9">
        <f>INDEX(PW,_PWi2,6)</f>
        <v>1</v>
      </c>
    </row>
    <row r="11" spans="1:29">
      <c r="C11" s="22" t="s">
        <v>32</v>
      </c>
      <c r="D11" s="28">
        <f ca="1">MMULT(O2i,Omlt1)</f>
        <v>-2.6221976613723941</v>
      </c>
      <c r="E11" s="28">
        <f ca="1">MMULT(O2i,Omlt2)</f>
        <v>0.95214475919407282</v>
      </c>
      <c r="F11" s="28">
        <f ca="1">MMULT(O2i,Omlt3)</f>
        <v>0.74661824149808731</v>
      </c>
      <c r="G11" s="28">
        <f ca="1">MMULT(O2i,Omlt4)</f>
        <v>0.21501967130488864</v>
      </c>
      <c r="H11" s="28">
        <f ca="1">MMULT(O2i,Omlt5)</f>
        <v>-1.825138993259859</v>
      </c>
      <c r="I11" s="28">
        <f ca="1">MMULT(O2i,Omlt6)</f>
        <v>7.5039312809573877E-2</v>
      </c>
      <c r="J11" s="18"/>
      <c r="N11">
        <v>1</v>
      </c>
      <c r="O11">
        <v>1</v>
      </c>
      <c r="P11">
        <v>-1</v>
      </c>
      <c r="Q11">
        <v>1</v>
      </c>
      <c r="R11">
        <v>-1</v>
      </c>
      <c r="S11">
        <v>1</v>
      </c>
      <c r="X11" s="9">
        <f>INDEX(PW,_PWi3,1)</f>
        <v>1</v>
      </c>
      <c r="Y11" s="9">
        <f>INDEX(PW,_PWi3,2)</f>
        <v>-1</v>
      </c>
      <c r="Z11" s="9">
        <f>INDEX(PW,_PWi3,3)</f>
        <v>1</v>
      </c>
      <c r="AA11" s="9">
        <f>INDEX(PW,_PWi3,4)</f>
        <v>-1</v>
      </c>
      <c r="AB11" s="9">
        <f>INDEX(PW,_PWi3,5)</f>
        <v>-1</v>
      </c>
      <c r="AC11" s="9">
        <f>INDEX(PW,_PWi3,6)</f>
        <v>-1</v>
      </c>
    </row>
    <row r="12" spans="1:29">
      <c r="A12" s="7">
        <v>1</v>
      </c>
      <c r="C12" s="22" t="s">
        <v>33</v>
      </c>
      <c r="D12" s="29">
        <f t="shared" ref="D12:I12" ca="1" si="2">IF(D10="*",D11,D15)</f>
        <v>-1.3275807690116217</v>
      </c>
      <c r="E12" s="29">
        <f t="shared" ca="1" si="2"/>
        <v>0.60225339535762679</v>
      </c>
      <c r="F12" s="29">
        <f t="shared" ca="1" si="2"/>
        <v>0.96931823990868438</v>
      </c>
      <c r="G12" s="29">
        <f t="shared" ca="1" si="2"/>
        <v>0.66885908990154874</v>
      </c>
      <c r="H12" s="29">
        <f t="shared" ca="1" si="2"/>
        <v>-1.2485779337332854</v>
      </c>
      <c r="I12" s="29">
        <f t="shared" ca="1" si="2"/>
        <v>-3.026408295108507E-2</v>
      </c>
      <c r="J12" s="18">
        <f ca="1">(ABS(D12-D11)+ABS(E12-E11)+ABS(F12-F11)+ABS(G12-G11)+ABS(H12-H11)+ABS(I12-I11))/6</f>
        <v>0.50048535474861799</v>
      </c>
      <c r="K12" t="s">
        <v>12</v>
      </c>
      <c r="L12" s="27"/>
      <c r="N12">
        <v>1</v>
      </c>
      <c r="O12">
        <v>1</v>
      </c>
      <c r="P12">
        <v>-1</v>
      </c>
      <c r="Q12">
        <v>1</v>
      </c>
      <c r="R12">
        <v>-1</v>
      </c>
      <c r="S12">
        <v>-1</v>
      </c>
      <c r="X12" s="9">
        <f>INDEX(PW,_PWi4,1)</f>
        <v>1</v>
      </c>
      <c r="Y12" s="9">
        <f>INDEX(PW,_PWi4,2)</f>
        <v>-1</v>
      </c>
      <c r="Z12" s="9">
        <f>INDEX(PW,_PWi4,3)</f>
        <v>-1</v>
      </c>
      <c r="AA12" s="9">
        <f>INDEX(PW,_PWi4,4)</f>
        <v>-1</v>
      </c>
      <c r="AB12" s="9">
        <f>INDEX(PW,_PWi4,5)</f>
        <v>-1</v>
      </c>
      <c r="AC12" s="9">
        <f>INDEX(PW,_PWi4,6)</f>
        <v>-1</v>
      </c>
    </row>
    <row r="13" spans="1:29">
      <c r="A13" s="9">
        <v>0.01</v>
      </c>
      <c r="B13">
        <v>50</v>
      </c>
      <c r="C13" s="22" t="s">
        <v>34</v>
      </c>
      <c r="D13" s="30">
        <f t="shared" ref="D13:I13" ca="1" si="3">IF(D10="*",D13,D13+$A$13*($B$13*(D11-D12)-D13))</f>
        <v>-18.613953643162834</v>
      </c>
      <c r="E13" s="30">
        <f t="shared" ca="1" si="3"/>
        <v>-11.955901067809071</v>
      </c>
      <c r="F13" s="30">
        <f t="shared" ca="1" si="3"/>
        <v>-11.15406045791995</v>
      </c>
      <c r="G13" s="30">
        <f t="shared" ca="1" si="3"/>
        <v>-7.5473008116084568</v>
      </c>
      <c r="H13" s="30">
        <f t="shared" ca="1" si="3"/>
        <v>-13.418468850151474</v>
      </c>
      <c r="I13" s="30">
        <f t="shared" ca="1" si="3"/>
        <v>0.69123442187403539</v>
      </c>
      <c r="N13">
        <v>1</v>
      </c>
      <c r="O13">
        <v>1</v>
      </c>
      <c r="P13">
        <v>-1</v>
      </c>
      <c r="Q13">
        <v>-1</v>
      </c>
      <c r="R13">
        <v>1</v>
      </c>
      <c r="S13">
        <v>1</v>
      </c>
      <c r="X13" s="9">
        <f>INDEX(PW,_PWi5,1)</f>
        <v>-1</v>
      </c>
      <c r="Y13" s="9">
        <f>INDEX(PW,_PWi5,2)</f>
        <v>1</v>
      </c>
      <c r="Z13" s="9">
        <f>INDEX(PW,_PWi5,3)</f>
        <v>1</v>
      </c>
      <c r="AA13" s="9">
        <f>INDEX(PW,_PWi5,4)</f>
        <v>-1</v>
      </c>
      <c r="AB13" s="9">
        <f>INDEX(PW,_PWi5,5)</f>
        <v>-1</v>
      </c>
      <c r="AC13" s="9">
        <f>INDEX(PW,_PWi5,6)</f>
        <v>-1</v>
      </c>
    </row>
    <row r="14" spans="1:29">
      <c r="A14" s="24" t="s">
        <v>35</v>
      </c>
      <c r="B14" s="15"/>
      <c r="C14" s="14"/>
      <c r="D14" s="25"/>
      <c r="E14" s="25"/>
      <c r="F14" s="25"/>
      <c r="G14" s="25"/>
      <c r="H14" s="25"/>
      <c r="I14" s="25"/>
      <c r="J14" s="26"/>
      <c r="N14">
        <v>1</v>
      </c>
      <c r="O14">
        <v>1</v>
      </c>
      <c r="P14">
        <v>-1</v>
      </c>
      <c r="Q14">
        <v>-1</v>
      </c>
      <c r="R14">
        <v>1</v>
      </c>
      <c r="S14">
        <v>-1</v>
      </c>
      <c r="X14" s="9">
        <f>INDEX(PW,_PWi6,1)</f>
        <v>-1</v>
      </c>
      <c r="Y14" s="9">
        <f>INDEX(PW,_PWi6,2)</f>
        <v>-1</v>
      </c>
      <c r="Z14" s="9">
        <f>INDEX(PW,_PWi6,3)</f>
        <v>1</v>
      </c>
      <c r="AA14" s="9">
        <f>INDEX(PW,_PWi6,4)</f>
        <v>1</v>
      </c>
      <c r="AB14" s="9">
        <f>INDEX(PW,_PWi6,5)</f>
        <v>1</v>
      </c>
      <c r="AC14" s="9">
        <f>INDEX(PW,_PWi6,6)</f>
        <v>1</v>
      </c>
    </row>
    <row r="15" spans="1:29">
      <c r="A15" s="7" t="s">
        <v>44</v>
      </c>
      <c r="B15" s="2"/>
      <c r="C15" s="22" t="s">
        <v>45</v>
      </c>
      <c r="D15" s="32">
        <f t="shared" ref="D15:I15" ca="1" si="4">D13+D17</f>
        <v>-1.3545701130779761</v>
      </c>
      <c r="E15" s="32">
        <f t="shared" ca="1" si="4"/>
        <v>0.58653356352325581</v>
      </c>
      <c r="F15" s="32">
        <f t="shared" ca="1" si="4"/>
        <v>0.95938302160187483</v>
      </c>
      <c r="G15" s="32">
        <f t="shared" ca="1" si="4"/>
        <v>0.6748397573107443</v>
      </c>
      <c r="H15" s="32">
        <f t="shared" ca="1" si="4"/>
        <v>-1.2575141998870087</v>
      </c>
      <c r="I15" s="32">
        <f t="shared" ca="1" si="4"/>
        <v>-2.3404562662836081E-2</v>
      </c>
      <c r="J15" s="18">
        <f ca="1">(J4+J8+J12)/3</f>
        <v>0.22773189163526855</v>
      </c>
      <c r="K15" t="s">
        <v>46</v>
      </c>
      <c r="N15">
        <v>1</v>
      </c>
      <c r="O15">
        <v>1</v>
      </c>
      <c r="P15">
        <v>-1</v>
      </c>
      <c r="Q15">
        <v>-1</v>
      </c>
      <c r="R15">
        <v>-1</v>
      </c>
      <c r="S15">
        <v>1</v>
      </c>
    </row>
    <row r="16" spans="1:29">
      <c r="A16" s="7"/>
      <c r="C16" s="22"/>
      <c r="D16" s="32"/>
      <c r="E16" s="32"/>
      <c r="F16" s="32"/>
      <c r="G16" s="32"/>
      <c r="H16" s="32"/>
      <c r="I16" s="32"/>
      <c r="N16">
        <v>1</v>
      </c>
      <c r="O16">
        <v>1</v>
      </c>
      <c r="P16">
        <v>-1</v>
      </c>
      <c r="Q16">
        <v>-1</v>
      </c>
      <c r="R16">
        <v>-1</v>
      </c>
      <c r="S16">
        <v>-1</v>
      </c>
    </row>
    <row r="17" spans="1:19">
      <c r="A17" s="7" t="s">
        <v>37</v>
      </c>
      <c r="C17" s="22" t="s">
        <v>38</v>
      </c>
      <c r="D17" s="11">
        <f t="shared" ref="D17:I17" ca="1" si="5">D28*500</f>
        <v>17.687705264754229</v>
      </c>
      <c r="E17" s="11">
        <f t="shared" ca="1" si="5"/>
        <v>12.242402030515121</v>
      </c>
      <c r="F17" s="11">
        <f t="shared" ca="1" si="5"/>
        <v>12.112844505066898</v>
      </c>
      <c r="G17" s="11">
        <f t="shared" ca="1" si="5"/>
        <v>8.3705732947844691</v>
      </c>
      <c r="H17" s="11">
        <f t="shared" ca="1" si="5"/>
        <v>12.285883118302657</v>
      </c>
      <c r="I17" s="11">
        <f t="shared" ca="1" si="5"/>
        <v>-0.7549091006020463</v>
      </c>
      <c r="N17">
        <v>1</v>
      </c>
      <c r="O17">
        <v>-1</v>
      </c>
      <c r="P17">
        <v>1</v>
      </c>
      <c r="Q17">
        <v>1</v>
      </c>
      <c r="R17">
        <v>1</v>
      </c>
      <c r="S17">
        <v>1</v>
      </c>
    </row>
    <row r="18" spans="1:19">
      <c r="N18">
        <v>1</v>
      </c>
      <c r="O18">
        <v>-1</v>
      </c>
      <c r="P18">
        <v>1</v>
      </c>
      <c r="Q18">
        <v>1</v>
      </c>
      <c r="R18">
        <v>1</v>
      </c>
      <c r="S18">
        <v>1</v>
      </c>
    </row>
    <row r="19" spans="1:19">
      <c r="A19" s="13" t="s">
        <v>39</v>
      </c>
      <c r="B19" s="20"/>
      <c r="C19" s="5">
        <f ca="1">SUM(D13:I13)</f>
        <v>-61.998450408777749</v>
      </c>
      <c r="D19"/>
      <c r="E19"/>
      <c r="F19"/>
      <c r="G19"/>
      <c r="H19"/>
      <c r="I19"/>
      <c r="N19">
        <v>1</v>
      </c>
      <c r="O19">
        <v>-1</v>
      </c>
      <c r="P19">
        <v>1</v>
      </c>
      <c r="Q19">
        <v>1</v>
      </c>
      <c r="R19">
        <v>-1</v>
      </c>
      <c r="S19">
        <v>-1</v>
      </c>
    </row>
    <row r="20" spans="1:19">
      <c r="A20" s="4" t="s">
        <v>40</v>
      </c>
      <c r="D20"/>
      <c r="E20"/>
      <c r="F20"/>
      <c r="G20"/>
      <c r="H20"/>
      <c r="I20"/>
      <c r="N20">
        <v>1</v>
      </c>
      <c r="O20">
        <v>-1</v>
      </c>
      <c r="P20">
        <v>1</v>
      </c>
      <c r="Q20">
        <v>1</v>
      </c>
      <c r="R20">
        <v>-1</v>
      </c>
      <c r="S20">
        <v>-1</v>
      </c>
    </row>
    <row r="21" spans="1:19">
      <c r="A21" s="4" t="s">
        <v>41</v>
      </c>
      <c r="B21">
        <v>20</v>
      </c>
      <c r="D21"/>
      <c r="E21"/>
      <c r="F21"/>
      <c r="G21"/>
      <c r="H21"/>
      <c r="I21"/>
      <c r="N21">
        <v>1</v>
      </c>
      <c r="O21">
        <v>-1</v>
      </c>
      <c r="P21">
        <v>1</v>
      </c>
      <c r="Q21">
        <v>-1</v>
      </c>
      <c r="R21">
        <v>1</v>
      </c>
      <c r="S21">
        <v>1</v>
      </c>
    </row>
    <row r="22" spans="1:19">
      <c r="A22"/>
      <c r="C22"/>
      <c r="D22"/>
      <c r="E22"/>
      <c r="F22"/>
      <c r="G22"/>
      <c r="H22"/>
      <c r="I22"/>
      <c r="N22">
        <v>1</v>
      </c>
      <c r="O22">
        <v>-1</v>
      </c>
      <c r="P22">
        <v>1</v>
      </c>
      <c r="Q22">
        <v>-1</v>
      </c>
      <c r="R22">
        <v>1</v>
      </c>
      <c r="S22">
        <v>1</v>
      </c>
    </row>
    <row r="23" spans="1:19">
      <c r="A23"/>
      <c r="C23"/>
      <c r="D23"/>
      <c r="E23"/>
      <c r="F23"/>
      <c r="G23"/>
      <c r="H23"/>
      <c r="I23"/>
      <c r="N23">
        <v>1</v>
      </c>
      <c r="O23">
        <v>-1</v>
      </c>
      <c r="P23">
        <v>1</v>
      </c>
      <c r="Q23">
        <v>-1</v>
      </c>
      <c r="R23">
        <v>-1</v>
      </c>
      <c r="S23">
        <v>-1</v>
      </c>
    </row>
    <row r="24" spans="1:19">
      <c r="A24"/>
      <c r="B24">
        <v>0.5</v>
      </c>
      <c r="C24"/>
      <c r="D24" s="3">
        <f t="shared" ref="D24:I24" ca="1" si="6">$B$24-(D33)</f>
        <v>0.21987514716753825</v>
      </c>
      <c r="E24" s="3">
        <f t="shared" ca="1" si="6"/>
        <v>0.19608192098129945</v>
      </c>
      <c r="F24" s="3">
        <f t="shared" ca="1" si="6"/>
        <v>-0.22940338964488127</v>
      </c>
      <c r="G24" s="3">
        <f t="shared" ca="1" si="6"/>
        <v>0.42985242176162963</v>
      </c>
      <c r="H24" s="3">
        <f t="shared" ca="1" si="6"/>
        <v>0.1616104920187279</v>
      </c>
      <c r="I24" s="3">
        <f t="shared" ca="1" si="6"/>
        <v>0.13127344413109548</v>
      </c>
      <c r="N24">
        <v>1</v>
      </c>
      <c r="O24">
        <v>-1</v>
      </c>
      <c r="P24">
        <v>1</v>
      </c>
      <c r="Q24">
        <v>-1</v>
      </c>
      <c r="R24">
        <v>-1</v>
      </c>
      <c r="S24">
        <v>-1</v>
      </c>
    </row>
    <row r="25" spans="1:19">
      <c r="A25"/>
      <c r="C25"/>
      <c r="D25" s="3">
        <f t="shared" ref="D25:I28" ca="1" si="7">D25+(D24-D25)/$B$21</f>
        <v>4.227833546913877E-2</v>
      </c>
      <c r="E25" s="3">
        <f t="shared" ca="1" si="7"/>
        <v>4.7103852758198603E-2</v>
      </c>
      <c r="F25" s="3">
        <f t="shared" ca="1" si="7"/>
        <v>3.5991221619472165E-2</v>
      </c>
      <c r="G25" s="3">
        <f t="shared" ca="1" si="7"/>
        <v>8.1719585971980216E-2</v>
      </c>
      <c r="H25" s="3">
        <f t="shared" ca="1" si="7"/>
        <v>3.6147356130711017E-2</v>
      </c>
      <c r="I25" s="3">
        <f t="shared" ca="1" si="7"/>
        <v>1.8876330613671662E-2</v>
      </c>
      <c r="N25">
        <v>1</v>
      </c>
      <c r="O25">
        <v>-1</v>
      </c>
      <c r="P25">
        <v>-1</v>
      </c>
      <c r="Q25">
        <v>1</v>
      </c>
      <c r="R25">
        <v>1</v>
      </c>
      <c r="S25">
        <v>1</v>
      </c>
    </row>
    <row r="26" spans="1:19">
      <c r="A26"/>
      <c r="C26"/>
      <c r="D26" s="3">
        <f t="shared" ca="1" si="7"/>
        <v>5.9432391089427938E-2</v>
      </c>
      <c r="E26" s="3">
        <f t="shared" ca="1" si="7"/>
        <v>1.2984454927936498E-2</v>
      </c>
      <c r="F26" s="3">
        <f t="shared" ca="1" si="7"/>
        <v>3.1306506136859244E-2</v>
      </c>
      <c r="G26" s="3">
        <f t="shared" ca="1" si="7"/>
        <v>2.3488220341077563E-2</v>
      </c>
      <c r="H26" s="3">
        <f t="shared" ca="1" si="7"/>
        <v>1.92262452135307E-2</v>
      </c>
      <c r="I26" s="3">
        <f t="shared" ca="1" si="7"/>
        <v>-4.0347128601450153E-3</v>
      </c>
      <c r="N26">
        <v>1</v>
      </c>
      <c r="O26">
        <v>-1</v>
      </c>
      <c r="P26">
        <v>-1</v>
      </c>
      <c r="Q26">
        <v>1</v>
      </c>
      <c r="R26">
        <v>1</v>
      </c>
      <c r="S26">
        <v>1</v>
      </c>
    </row>
    <row r="27" spans="1:19">
      <c r="D27" s="3">
        <f t="shared" ca="1" si="7"/>
        <v>5.2040674179068699E-2</v>
      </c>
      <c r="E27" s="3">
        <f t="shared" ca="1" si="7"/>
        <v>1.3078609714874451E-2</v>
      </c>
      <c r="F27" s="3">
        <f t="shared" ca="1" si="7"/>
        <v>2.4558106888647173E-2</v>
      </c>
      <c r="G27" s="3">
        <f t="shared" ca="1" si="7"/>
        <v>2.24369216808805E-2</v>
      </c>
      <c r="H27" s="3">
        <f t="shared" ca="1" si="7"/>
        <v>2.8814407881630325E-2</v>
      </c>
      <c r="I27" s="3">
        <f t="shared" ca="1" si="7"/>
        <v>-3.08981412410395E-3</v>
      </c>
      <c r="N27">
        <v>1</v>
      </c>
      <c r="O27">
        <v>-1</v>
      </c>
      <c r="P27">
        <v>-1</v>
      </c>
      <c r="Q27">
        <v>1</v>
      </c>
      <c r="R27">
        <v>-1</v>
      </c>
      <c r="S27">
        <v>-1</v>
      </c>
    </row>
    <row r="28" spans="1:19">
      <c r="D28" s="3">
        <f t="shared" ca="1" si="7"/>
        <v>3.6208673711986467E-2</v>
      </c>
      <c r="E28" s="3">
        <f t="shared" ca="1" si="7"/>
        <v>2.3914494343722451E-2</v>
      </c>
      <c r="F28" s="3">
        <f t="shared" ca="1" si="7"/>
        <v>2.4242309904059463E-2</v>
      </c>
      <c r="G28" s="3">
        <f t="shared" ca="1" si="7"/>
        <v>1.7025935344134515E-2</v>
      </c>
      <c r="H28" s="3">
        <f t="shared" ca="1" si="7"/>
        <v>2.4783898318856565E-2</v>
      </c>
      <c r="I28" s="3">
        <f t="shared" ca="1" si="7"/>
        <v>-1.5888179973490854E-3</v>
      </c>
      <c r="N28">
        <v>1</v>
      </c>
      <c r="O28">
        <v>-1</v>
      </c>
      <c r="P28">
        <v>-1</v>
      </c>
      <c r="Q28">
        <v>1</v>
      </c>
      <c r="R28">
        <v>-1</v>
      </c>
      <c r="S28">
        <v>-1</v>
      </c>
    </row>
    <row r="29" spans="1:19">
      <c r="N29">
        <v>1</v>
      </c>
      <c r="O29">
        <v>-1</v>
      </c>
      <c r="P29">
        <v>-1</v>
      </c>
      <c r="Q29">
        <v>-1</v>
      </c>
      <c r="R29">
        <v>1</v>
      </c>
      <c r="S29">
        <v>1</v>
      </c>
    </row>
    <row r="30" spans="1:19">
      <c r="N30">
        <v>1</v>
      </c>
      <c r="O30">
        <v>-1</v>
      </c>
      <c r="P30">
        <v>-1</v>
      </c>
      <c r="Q30">
        <v>-1</v>
      </c>
      <c r="R30">
        <v>1</v>
      </c>
      <c r="S30">
        <v>1</v>
      </c>
    </row>
    <row r="31" spans="1:19">
      <c r="N31">
        <v>1</v>
      </c>
      <c r="O31">
        <v>-1</v>
      </c>
      <c r="P31">
        <v>-1</v>
      </c>
      <c r="Q31">
        <v>-1</v>
      </c>
      <c r="R31">
        <v>-1</v>
      </c>
      <c r="S31">
        <v>-1</v>
      </c>
    </row>
    <row r="32" spans="1:19">
      <c r="A32" s="9">
        <v>1</v>
      </c>
      <c r="D32" s="21">
        <f ca="1">MOD(3*(D32+1),36523)</f>
        <v>30696</v>
      </c>
      <c r="E32" s="21">
        <f ca="1">MOD(3*(E32+5),36523)</f>
        <v>33315</v>
      </c>
      <c r="F32" s="21">
        <f ca="1">MOD(3*(F32+12),36523)</f>
        <v>6910</v>
      </c>
      <c r="G32" s="21">
        <f ca="1">MOD(3*(G32+300),36523)</f>
        <v>8586</v>
      </c>
      <c r="H32" s="21">
        <f ca="1">MOD(3*(H32+100),36523)</f>
        <v>854</v>
      </c>
      <c r="I32" s="21">
        <f ca="1">MOD(3*(I32+700),36523)</f>
        <v>5978</v>
      </c>
      <c r="N32">
        <v>1</v>
      </c>
      <c r="O32">
        <v>-1</v>
      </c>
      <c r="P32">
        <v>-1</v>
      </c>
      <c r="Q32">
        <v>-1</v>
      </c>
      <c r="R32">
        <v>-1</v>
      </c>
      <c r="S32">
        <v>-1</v>
      </c>
    </row>
    <row r="33" spans="4:19">
      <c r="D33" s="3">
        <f t="shared" ref="D33:I33" ca="1" si="8">D32/36523</f>
        <v>0.84045669851874161</v>
      </c>
      <c r="E33" s="3">
        <f t="shared" ca="1" si="8"/>
        <v>0.91216493716288372</v>
      </c>
      <c r="F33" s="3">
        <f t="shared" ca="1" si="8"/>
        <v>0.18919584919092078</v>
      </c>
      <c r="G33" s="3">
        <f t="shared" ca="1" si="8"/>
        <v>0.2350847411220327</v>
      </c>
      <c r="H33" s="3">
        <f t="shared" ca="1" si="8"/>
        <v>2.3382526079456782E-2</v>
      </c>
      <c r="I33" s="3">
        <f t="shared" ca="1" si="8"/>
        <v>0.16367768255619747</v>
      </c>
      <c r="N33">
        <v>-1</v>
      </c>
      <c r="O33">
        <v>1</v>
      </c>
      <c r="P33">
        <v>1</v>
      </c>
      <c r="Q33">
        <v>1</v>
      </c>
      <c r="R33">
        <v>1</v>
      </c>
      <c r="S33">
        <v>1</v>
      </c>
    </row>
    <row r="34" spans="4:19">
      <c r="N34">
        <v>-1</v>
      </c>
      <c r="O34">
        <v>1</v>
      </c>
      <c r="P34">
        <v>1</v>
      </c>
      <c r="Q34">
        <v>1</v>
      </c>
      <c r="R34">
        <v>1</v>
      </c>
      <c r="S34">
        <v>-1</v>
      </c>
    </row>
    <row r="35" spans="4:19">
      <c r="N35">
        <v>-1</v>
      </c>
      <c r="O35">
        <v>1</v>
      </c>
      <c r="P35">
        <v>1</v>
      </c>
      <c r="Q35">
        <v>1</v>
      </c>
      <c r="R35">
        <v>-1</v>
      </c>
      <c r="S35">
        <v>1</v>
      </c>
    </row>
    <row r="36" spans="4:19">
      <c r="N36">
        <v>-1</v>
      </c>
      <c r="O36">
        <v>1</v>
      </c>
      <c r="P36">
        <v>1</v>
      </c>
      <c r="Q36">
        <v>1</v>
      </c>
      <c r="R36">
        <v>-1</v>
      </c>
      <c r="S36">
        <v>-1</v>
      </c>
    </row>
    <row r="37" spans="4:19">
      <c r="N37">
        <v>-1</v>
      </c>
      <c r="O37">
        <v>1</v>
      </c>
      <c r="P37">
        <v>1</v>
      </c>
      <c r="Q37">
        <v>-1</v>
      </c>
      <c r="R37">
        <v>1</v>
      </c>
      <c r="S37">
        <v>1</v>
      </c>
    </row>
    <row r="38" spans="4:19">
      <c r="N38">
        <v>-1</v>
      </c>
      <c r="O38">
        <v>1</v>
      </c>
      <c r="P38">
        <v>1</v>
      </c>
      <c r="Q38">
        <v>-1</v>
      </c>
      <c r="R38">
        <v>1</v>
      </c>
      <c r="S38">
        <v>-1</v>
      </c>
    </row>
    <row r="39" spans="4:19">
      <c r="N39">
        <v>-1</v>
      </c>
      <c r="O39">
        <v>1</v>
      </c>
      <c r="P39">
        <v>1</v>
      </c>
      <c r="Q39">
        <v>-1</v>
      </c>
      <c r="R39">
        <v>-1</v>
      </c>
      <c r="S39">
        <v>1</v>
      </c>
    </row>
    <row r="40" spans="4:19">
      <c r="N40">
        <v>-1</v>
      </c>
      <c r="O40">
        <v>1</v>
      </c>
      <c r="P40">
        <v>1</v>
      </c>
      <c r="Q40">
        <v>-1</v>
      </c>
      <c r="R40">
        <v>-1</v>
      </c>
      <c r="S40">
        <v>-1</v>
      </c>
    </row>
    <row r="41" spans="4:19">
      <c r="N41">
        <v>-1</v>
      </c>
      <c r="O41">
        <v>1</v>
      </c>
      <c r="P41">
        <v>-1</v>
      </c>
      <c r="Q41">
        <v>1</v>
      </c>
      <c r="R41">
        <v>1</v>
      </c>
      <c r="S41">
        <v>1</v>
      </c>
    </row>
    <row r="42" spans="4:19">
      <c r="N42">
        <v>-1</v>
      </c>
      <c r="O42">
        <v>1</v>
      </c>
      <c r="P42">
        <v>-1</v>
      </c>
      <c r="Q42">
        <v>1</v>
      </c>
      <c r="R42">
        <v>1</v>
      </c>
      <c r="S42">
        <v>-1</v>
      </c>
    </row>
    <row r="43" spans="4:19">
      <c r="N43">
        <v>-1</v>
      </c>
      <c r="O43">
        <v>1</v>
      </c>
      <c r="P43">
        <v>-1</v>
      </c>
      <c r="Q43">
        <v>1</v>
      </c>
      <c r="R43">
        <v>-1</v>
      </c>
      <c r="S43">
        <v>1</v>
      </c>
    </row>
    <row r="44" spans="4:19">
      <c r="N44">
        <v>-1</v>
      </c>
      <c r="O44">
        <v>1</v>
      </c>
      <c r="P44">
        <v>-1</v>
      </c>
      <c r="Q44">
        <v>1</v>
      </c>
      <c r="R44">
        <v>-1</v>
      </c>
      <c r="S44">
        <v>-1</v>
      </c>
    </row>
    <row r="45" spans="4:19">
      <c r="N45">
        <v>-1</v>
      </c>
      <c r="O45">
        <v>1</v>
      </c>
      <c r="P45">
        <v>-1</v>
      </c>
      <c r="Q45">
        <v>-1</v>
      </c>
      <c r="R45">
        <v>1</v>
      </c>
      <c r="S45">
        <v>1</v>
      </c>
    </row>
    <row r="46" spans="4:19">
      <c r="N46">
        <v>-1</v>
      </c>
      <c r="O46">
        <v>1</v>
      </c>
      <c r="P46">
        <v>-1</v>
      </c>
      <c r="Q46">
        <v>-1</v>
      </c>
      <c r="R46">
        <v>1</v>
      </c>
      <c r="S46">
        <v>-1</v>
      </c>
    </row>
    <row r="47" spans="4:19">
      <c r="N47">
        <v>-1</v>
      </c>
      <c r="O47">
        <v>1</v>
      </c>
      <c r="P47">
        <v>-1</v>
      </c>
      <c r="Q47">
        <v>-1</v>
      </c>
      <c r="R47">
        <v>-1</v>
      </c>
      <c r="S47">
        <v>1</v>
      </c>
    </row>
    <row r="48" spans="4:19">
      <c r="N48">
        <v>-1</v>
      </c>
      <c r="O48">
        <v>1</v>
      </c>
      <c r="P48">
        <v>-1</v>
      </c>
      <c r="Q48">
        <v>-1</v>
      </c>
      <c r="R48">
        <v>-1</v>
      </c>
      <c r="S48">
        <v>-1</v>
      </c>
    </row>
    <row r="49" spans="14:19">
      <c r="N49">
        <v>-1</v>
      </c>
      <c r="O49">
        <v>-1</v>
      </c>
      <c r="P49">
        <v>1</v>
      </c>
      <c r="Q49">
        <v>1</v>
      </c>
      <c r="R49">
        <v>1</v>
      </c>
      <c r="S49">
        <v>1</v>
      </c>
    </row>
    <row r="50" spans="14:19">
      <c r="N50">
        <v>-1</v>
      </c>
      <c r="O50">
        <v>-1</v>
      </c>
      <c r="P50">
        <v>1</v>
      </c>
      <c r="Q50">
        <v>1</v>
      </c>
      <c r="R50">
        <v>1</v>
      </c>
      <c r="S50">
        <v>1</v>
      </c>
    </row>
    <row r="51" spans="14:19">
      <c r="N51">
        <v>-1</v>
      </c>
      <c r="O51">
        <v>-1</v>
      </c>
      <c r="P51">
        <v>1</v>
      </c>
      <c r="Q51">
        <v>1</v>
      </c>
      <c r="R51">
        <v>-1</v>
      </c>
      <c r="S51">
        <v>-1</v>
      </c>
    </row>
    <row r="52" spans="14:19">
      <c r="N52">
        <v>-1</v>
      </c>
      <c r="O52">
        <v>-1</v>
      </c>
      <c r="P52">
        <v>1</v>
      </c>
      <c r="Q52">
        <v>1</v>
      </c>
      <c r="R52">
        <v>-1</v>
      </c>
      <c r="S52">
        <v>-1</v>
      </c>
    </row>
    <row r="53" spans="14:19">
      <c r="N53">
        <v>-1</v>
      </c>
      <c r="O53">
        <v>-1</v>
      </c>
      <c r="P53">
        <v>1</v>
      </c>
      <c r="Q53">
        <v>-1</v>
      </c>
      <c r="R53">
        <v>1</v>
      </c>
      <c r="S53">
        <v>1</v>
      </c>
    </row>
    <row r="54" spans="14:19">
      <c r="N54">
        <v>-1</v>
      </c>
      <c r="O54">
        <v>-1</v>
      </c>
      <c r="P54">
        <v>1</v>
      </c>
      <c r="Q54">
        <v>-1</v>
      </c>
      <c r="R54">
        <v>1</v>
      </c>
      <c r="S54">
        <v>1</v>
      </c>
    </row>
    <row r="55" spans="14:19">
      <c r="N55">
        <v>-1</v>
      </c>
      <c r="O55">
        <v>-1</v>
      </c>
      <c r="P55">
        <v>1</v>
      </c>
      <c r="Q55">
        <v>-1</v>
      </c>
      <c r="R55">
        <v>-1</v>
      </c>
      <c r="S55">
        <v>-1</v>
      </c>
    </row>
    <row r="56" spans="14:19">
      <c r="N56">
        <v>-1</v>
      </c>
      <c r="O56">
        <v>-1</v>
      </c>
      <c r="P56">
        <v>1</v>
      </c>
      <c r="Q56">
        <v>-1</v>
      </c>
      <c r="R56">
        <v>-1</v>
      </c>
      <c r="S56">
        <v>-1</v>
      </c>
    </row>
    <row r="57" spans="14:19">
      <c r="N57">
        <v>-1</v>
      </c>
      <c r="O57">
        <v>-1</v>
      </c>
      <c r="P57">
        <v>-1</v>
      </c>
      <c r="Q57">
        <v>1</v>
      </c>
      <c r="R57">
        <v>1</v>
      </c>
      <c r="S57">
        <v>1</v>
      </c>
    </row>
    <row r="58" spans="14:19">
      <c r="N58">
        <v>-1</v>
      </c>
      <c r="O58">
        <v>-1</v>
      </c>
      <c r="P58">
        <v>-1</v>
      </c>
      <c r="Q58">
        <v>1</v>
      </c>
      <c r="R58">
        <v>1</v>
      </c>
      <c r="S58">
        <v>1</v>
      </c>
    </row>
    <row r="59" spans="14:19">
      <c r="N59">
        <v>-1</v>
      </c>
      <c r="O59">
        <v>-1</v>
      </c>
      <c r="P59">
        <v>-1</v>
      </c>
      <c r="Q59">
        <v>1</v>
      </c>
      <c r="R59">
        <v>-1</v>
      </c>
      <c r="S59">
        <v>-1</v>
      </c>
    </row>
    <row r="60" spans="14:19">
      <c r="N60">
        <v>-1</v>
      </c>
      <c r="O60">
        <v>-1</v>
      </c>
      <c r="P60">
        <v>-1</v>
      </c>
      <c r="Q60">
        <v>1</v>
      </c>
      <c r="R60">
        <v>-1</v>
      </c>
      <c r="S60">
        <v>-1</v>
      </c>
    </row>
    <row r="61" spans="14:19">
      <c r="N61">
        <v>-1</v>
      </c>
      <c r="O61">
        <v>-1</v>
      </c>
      <c r="P61">
        <v>-1</v>
      </c>
      <c r="Q61">
        <v>-1</v>
      </c>
      <c r="R61">
        <v>1</v>
      </c>
      <c r="S61">
        <v>1</v>
      </c>
    </row>
    <row r="62" spans="14:19">
      <c r="N62">
        <v>-1</v>
      </c>
      <c r="O62">
        <v>-1</v>
      </c>
      <c r="P62">
        <v>-1</v>
      </c>
      <c r="Q62">
        <v>-1</v>
      </c>
      <c r="R62">
        <v>1</v>
      </c>
      <c r="S62">
        <v>1</v>
      </c>
    </row>
    <row r="63" spans="14:19"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</row>
    <row r="64" spans="14:19"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</row>
  </sheetData>
  <pageMargins left="0.75" right="0.75" top="1" bottom="1" header="0.5" footer="0.5"/>
  <pageSetup paperSize="0" scale="0" orientation="landscape" horizontalDpi="0" verticalDpi="0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44</vt:i4>
      </vt:variant>
    </vt:vector>
  </HeadingPairs>
  <TitlesOfParts>
    <vt:vector size="46" baseType="lpstr">
      <vt:lpstr>New Hierarchical Control Model</vt:lpstr>
      <vt:lpstr>Hierarchical Control Model </vt:lpstr>
      <vt:lpstr>'New Hierarchical Control Model'!_PWi1</vt:lpstr>
      <vt:lpstr>_PWi1</vt:lpstr>
      <vt:lpstr>'New Hierarchical Control Model'!_PWi2</vt:lpstr>
      <vt:lpstr>_PWi2</vt:lpstr>
      <vt:lpstr>'New Hierarchical Control Model'!_PWi3</vt:lpstr>
      <vt:lpstr>_PWi3</vt:lpstr>
      <vt:lpstr>'New Hierarchical Control Model'!_PWi4</vt:lpstr>
      <vt:lpstr>_PWi4</vt:lpstr>
      <vt:lpstr>'New Hierarchical Control Model'!_PWi5</vt:lpstr>
      <vt:lpstr>_PWi5</vt:lpstr>
      <vt:lpstr>'New Hierarchical Control Model'!_PWi6</vt:lpstr>
      <vt:lpstr>_PWi6</vt:lpstr>
      <vt:lpstr>'New Hierarchical Control Model'!O2i</vt:lpstr>
      <vt:lpstr>O2i</vt:lpstr>
      <vt:lpstr>'New Hierarchical Control Model'!Omlt1</vt:lpstr>
      <vt:lpstr>Omlt1</vt:lpstr>
      <vt:lpstr>'New Hierarchical Control Model'!Omlt2</vt:lpstr>
      <vt:lpstr>Omlt2</vt:lpstr>
      <vt:lpstr>'New Hierarchical Control Model'!Omlt3</vt:lpstr>
      <vt:lpstr>Omlt3</vt:lpstr>
      <vt:lpstr>'New Hierarchical Control Model'!Omlt4</vt:lpstr>
      <vt:lpstr>Omlt4</vt:lpstr>
      <vt:lpstr>'New Hierarchical Control Model'!Omlt5</vt:lpstr>
      <vt:lpstr>Omlt5</vt:lpstr>
      <vt:lpstr>'New Hierarchical Control Model'!Omlt6</vt:lpstr>
      <vt:lpstr>Omlt6</vt:lpstr>
      <vt:lpstr>'New Hierarchical Control Model'!P1i</vt:lpstr>
      <vt:lpstr>P1i</vt:lpstr>
      <vt:lpstr>'New Hierarchical Control Model'!Pmlt1</vt:lpstr>
      <vt:lpstr>Pmlt1</vt:lpstr>
      <vt:lpstr>'New Hierarchical Control Model'!Pmlt2</vt:lpstr>
      <vt:lpstr>Pmlt2</vt:lpstr>
      <vt:lpstr>'New Hierarchical Control Model'!Pmlt3</vt:lpstr>
      <vt:lpstr>Pmlt3</vt:lpstr>
      <vt:lpstr>'New Hierarchical Control Model'!Pmlt4</vt:lpstr>
      <vt:lpstr>Pmlt4</vt:lpstr>
      <vt:lpstr>'New Hierarchical Control Model'!Pmlt5</vt:lpstr>
      <vt:lpstr>Pmlt5</vt:lpstr>
      <vt:lpstr>'New Hierarchical Control Model'!Pmlt6</vt:lpstr>
      <vt:lpstr>Pmlt6</vt:lpstr>
      <vt:lpstr>'New Hierarchical Control Model'!Print_Area</vt:lpstr>
      <vt:lpstr>Print_Area</vt:lpstr>
      <vt:lpstr>'New Hierarchical Control Model'!PW</vt:lpstr>
      <vt:lpstr>PW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Marken</cp:lastModifiedBy>
  <dcterms:created xsi:type="dcterms:W3CDTF">2014-02-02T18:29:48Z</dcterms:created>
  <dcterms:modified xsi:type="dcterms:W3CDTF">2019-01-26T23:17:11Z</dcterms:modified>
</cp:coreProperties>
</file>