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65521" windowWidth="11655" windowHeight="6375" activeTab="0"/>
  </bookViews>
  <sheets>
    <sheet name="Hierarchical Control" sheetId="1" r:id="rId1"/>
  </sheets>
  <definedNames>
    <definedName name="D">'Hierarchical Control'!#REF!</definedName>
    <definedName name="disturbance">'Hierarchical Control'!#REF!</definedName>
    <definedName name="O2i">'Hierarchical Control'!$D$9:$I$9</definedName>
    <definedName name="Omlt1">'Hierarchical Control'!$X$9:$X$14</definedName>
    <definedName name="Omlt2">'Hierarchical Control'!$Y$9:$Y$14</definedName>
    <definedName name="Omlt3">'Hierarchical Control'!$Z$9:$Z$14</definedName>
    <definedName name="Omlt4">'Hierarchical Control'!$AA$9:$AA$14</definedName>
    <definedName name="Omlt5">'Hierarchical Control'!$AB$9:$AB$14</definedName>
    <definedName name="Omlt6">'Hierarchical Control'!$AC$9:$AC$14</definedName>
    <definedName name="P1i">'Hierarchical Control'!$D$12:$I$12</definedName>
    <definedName name="P1ip">'Hierarchical Control'!#REF!</definedName>
    <definedName name="Pmlt1">'Hierarchical Control'!$X$2:$X$7</definedName>
    <definedName name="Pmlt2">'Hierarchical Control'!$Y$2:$Y$7</definedName>
    <definedName name="Pmlt3">'Hierarchical Control'!$Z$2:$Z$7</definedName>
    <definedName name="Pmlt4">'Hierarchical Control'!$AA$2:$AA$7</definedName>
    <definedName name="Pmlt5">'Hierarchical Control'!$AB$2:$AB$7</definedName>
    <definedName name="Pmlt6">'Hierarchical Control'!$AC$2:$AC$7</definedName>
    <definedName name="_xlnm.Print_Area">'Hierarchical Control'!$1:$14</definedName>
    <definedName name="PW">'Hierarchical Control'!$N$1:$S$64</definedName>
    <definedName name="PWi1">'Hierarchical Control'!$V$1</definedName>
    <definedName name="PWi2">'Hierarchical Control'!$V$2</definedName>
    <definedName name="PWi3">'Hierarchical Control'!$V$3</definedName>
    <definedName name="PWi4">'Hierarchical Control'!$V$4</definedName>
    <definedName name="PWi5">'Hierarchical Control'!$V$5</definedName>
    <definedName name="PWi6">'Hierarchical Control'!$V$6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<sst xmlns="http://schemas.openxmlformats.org/spreadsheetml/2006/main" count="55" uniqueCount="45">
  <si>
    <t xml:space="preserve">System </t>
  </si>
  <si>
    <t>Average</t>
  </si>
  <si>
    <t>Level 2</t>
  </si>
  <si>
    <t>PWi1</t>
  </si>
  <si>
    <t>Pmlt1</t>
  </si>
  <si>
    <t>Pmlt2</t>
  </si>
  <si>
    <t>Pmlt3</t>
  </si>
  <si>
    <t>Pmlt4</t>
  </si>
  <si>
    <t>Pmlt5</t>
  </si>
  <si>
    <t>Pmlt6</t>
  </si>
  <si>
    <t>*=imagine</t>
  </si>
  <si>
    <t xml:space="preserve"> </t>
  </si>
  <si>
    <t>Error</t>
  </si>
  <si>
    <t>Perceptual Weights Matrix</t>
  </si>
  <si>
    <t>PWi2</t>
  </si>
  <si>
    <t>Level</t>
  </si>
  <si>
    <t>R(3,i)</t>
  </si>
  <si>
    <t>PWi3</t>
  </si>
  <si>
    <t>P(3,i)</t>
  </si>
  <si>
    <t>PWi4</t>
  </si>
  <si>
    <t>O(3,i)</t>
  </si>
  <si>
    <t>PWi5</t>
  </si>
  <si>
    <t>PWi6</t>
  </si>
  <si>
    <t>R(2,i)</t>
  </si>
  <si>
    <t>P(2,i)</t>
  </si>
  <si>
    <t>Omlt1</t>
  </si>
  <si>
    <t>Omlt2</t>
  </si>
  <si>
    <t>Omlt3</t>
  </si>
  <si>
    <t>Omlt4</t>
  </si>
  <si>
    <t>Omlt5</t>
  </si>
  <si>
    <t>Omlt6</t>
  </si>
  <si>
    <t>O(2,i)</t>
  </si>
  <si>
    <t>R(1,i)</t>
  </si>
  <si>
    <t>P(1,i)</t>
  </si>
  <si>
    <t>O(1,i)</t>
  </si>
  <si>
    <t>System</t>
  </si>
  <si>
    <t>CV</t>
  </si>
  <si>
    <t>Q(i)</t>
  </si>
  <si>
    <t>Disturbance</t>
  </si>
  <si>
    <t>D(i)</t>
  </si>
  <si>
    <t>Behavior</t>
  </si>
  <si>
    <t xml:space="preserve">Disturbance </t>
  </si>
  <si>
    <t>Cycle</t>
  </si>
  <si>
    <t>Gain</t>
  </si>
  <si>
    <t>Slowing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</si>
</sst>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4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Geneva"/>
      <family val="0"/>
    </font>
    <font>
      <sz val="8"/>
      <name val="Genev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2" fontId="1" fillId="0" borderId="1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3" xfId="0" applyNumberFormat="1" applyBorder="1" applyAlignment="1">
      <alignment horizontal="center"/>
    </xf>
    <xf numFmtId="2" fontId="1" fillId="0" borderId="14" xfId="0" applyNumberFormat="1" applyFont="1" applyBorder="1" applyAlignment="1">
      <alignment/>
    </xf>
    <xf numFmtId="2" fontId="0" fillId="0" borderId="15" xfId="0" applyNumberFormat="1" applyBorder="1" applyAlignment="1">
      <alignment horizontal="center"/>
    </xf>
    <xf numFmtId="0" fontId="1" fillId="0" borderId="10" xfId="0" applyFont="1" applyBorder="1" applyAlignment="1">
      <alignment/>
    </xf>
    <xf numFmtId="2" fontId="0" fillId="0" borderId="0" xfId="0" applyNumberFormat="1" applyAlignment="1">
      <alignment horizontal="right"/>
    </xf>
    <xf numFmtId="2" fontId="0" fillId="0" borderId="16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17" xfId="0" applyBorder="1" applyAlignment="1">
      <alignment horizontal="left"/>
    </xf>
    <xf numFmtId="2" fontId="0" fillId="0" borderId="18" xfId="0" applyNumberFormat="1" applyBorder="1" applyAlignment="1">
      <alignment/>
    </xf>
    <xf numFmtId="1" fontId="0" fillId="0" borderId="0" xfId="0" applyNumberFormat="1" applyAlignment="1">
      <alignment/>
    </xf>
    <xf numFmtId="2" fontId="0" fillId="0" borderId="17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64"/>
  <sheetViews>
    <sheetView showGridLines="0" tabSelected="1" defaultGridColor="0" zoomScalePageLayoutView="0" colorId="39" workbookViewId="0" topLeftCell="A1">
      <selection activeCell="L17" sqref="L17"/>
    </sheetView>
  </sheetViews>
  <sheetFormatPr defaultColWidth="11.375" defaultRowHeight="12"/>
  <cols>
    <col min="1" max="1" width="10.00390625" style="9" customWidth="1"/>
    <col min="2" max="2" width="5.875" style="0" customWidth="1"/>
    <col min="3" max="3" width="7.875" style="16" customWidth="1"/>
    <col min="4" max="9" width="7.875" style="3" customWidth="1"/>
    <col min="10" max="10" width="7.875" style="9" customWidth="1"/>
    <col min="11" max="11" width="8.75390625" style="0" customWidth="1"/>
    <col min="12" max="13" width="11.375" style="0" customWidth="1"/>
    <col min="14" max="19" width="5.875" style="0" customWidth="1"/>
    <col min="20" max="22" width="11.375" style="0" customWidth="1"/>
    <col min="23" max="29" width="10.875" style="9" customWidth="1"/>
  </cols>
  <sheetData>
    <row r="1" spans="2:29" ht="12">
      <c r="B1" s="2" t="s">
        <v>0</v>
      </c>
      <c r="C1" s="8"/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0" t="s">
        <v>1</v>
      </c>
      <c r="L1" t="s">
        <v>2</v>
      </c>
      <c r="N1">
        <v>1</v>
      </c>
      <c r="O1">
        <v>1</v>
      </c>
      <c r="P1">
        <v>1</v>
      </c>
      <c r="Q1">
        <v>1</v>
      </c>
      <c r="R1">
        <v>1</v>
      </c>
      <c r="S1">
        <v>1</v>
      </c>
      <c r="U1" t="s">
        <v>3</v>
      </c>
      <c r="V1">
        <v>7</v>
      </c>
      <c r="X1" s="9" t="s">
        <v>4</v>
      </c>
      <c r="Y1" s="9" t="s">
        <v>5</v>
      </c>
      <c r="Z1" s="9" t="s">
        <v>6</v>
      </c>
      <c r="AA1" s="9" t="s">
        <v>7</v>
      </c>
      <c r="AB1" s="9" t="s">
        <v>8</v>
      </c>
      <c r="AC1" s="9" t="s">
        <v>9</v>
      </c>
    </row>
    <row r="2" spans="1:29" ht="12">
      <c r="A2" s="7" t="s">
        <v>15</v>
      </c>
      <c r="C2" s="19" t="s">
        <v>10</v>
      </c>
      <c r="D2" s="11"/>
      <c r="E2" s="11" t="s">
        <v>11</v>
      </c>
      <c r="F2" s="11"/>
      <c r="G2" s="11"/>
      <c r="H2" s="11" t="s">
        <v>11</v>
      </c>
      <c r="I2" s="11"/>
      <c r="J2" s="10" t="s">
        <v>12</v>
      </c>
      <c r="L2" t="s">
        <v>13</v>
      </c>
      <c r="N2">
        <v>1</v>
      </c>
      <c r="O2">
        <v>1</v>
      </c>
      <c r="P2">
        <v>1</v>
      </c>
      <c r="Q2">
        <v>1</v>
      </c>
      <c r="R2">
        <v>1</v>
      </c>
      <c r="S2">
        <v>-1</v>
      </c>
      <c r="U2" t="s">
        <v>14</v>
      </c>
      <c r="V2">
        <v>12</v>
      </c>
      <c r="X2" s="9">
        <f>INDEX(PW,PWi1,1)</f>
        <v>1</v>
      </c>
      <c r="Y2" s="9">
        <f>INDEX(PW,PWi2,1)</f>
        <v>1</v>
      </c>
      <c r="Z2" s="9">
        <f>INDEX(PW,PWi3,1)</f>
        <v>1</v>
      </c>
      <c r="AA2" s="9">
        <f>INDEX(PW,PWi4,1)</f>
        <v>1</v>
      </c>
      <c r="AB2" s="9">
        <f>INDEX(PW,PWi5,1)</f>
        <v>-1</v>
      </c>
      <c r="AC2" s="9">
        <f>INDEX(PW,PWi6,1)</f>
        <v>-1</v>
      </c>
    </row>
    <row r="3" spans="1:29" ht="12">
      <c r="A3" s="9" t="s">
        <v>44</v>
      </c>
      <c r="B3" s="9" t="s">
        <v>43</v>
      </c>
      <c r="C3" s="22" t="s">
        <v>16</v>
      </c>
      <c r="D3" s="12">
        <v>1</v>
      </c>
      <c r="E3" s="12">
        <v>1</v>
      </c>
      <c r="F3" s="12">
        <v>1</v>
      </c>
      <c r="G3" s="12">
        <v>1</v>
      </c>
      <c r="H3" s="12">
        <v>1</v>
      </c>
      <c r="I3" s="12">
        <v>1</v>
      </c>
      <c r="J3"/>
      <c r="N3">
        <v>1</v>
      </c>
      <c r="O3">
        <v>1</v>
      </c>
      <c r="P3">
        <v>1</v>
      </c>
      <c r="Q3">
        <v>1</v>
      </c>
      <c r="R3">
        <v>-1</v>
      </c>
      <c r="S3">
        <v>1</v>
      </c>
      <c r="U3" t="s">
        <v>17</v>
      </c>
      <c r="V3">
        <v>24</v>
      </c>
      <c r="X3" s="9">
        <f>INDEX(PW,PWi1,2)</f>
        <v>1</v>
      </c>
      <c r="Y3" s="9">
        <f>INDEX(PW,PWi2,2)</f>
        <v>1</v>
      </c>
      <c r="Z3" s="9">
        <f>INDEX(PW,PWi3,2)</f>
        <v>-1</v>
      </c>
      <c r="AA3" s="9">
        <f>INDEX(PW,PWi4,2)</f>
        <v>-1</v>
      </c>
      <c r="AB3" s="9">
        <f>INDEX(PW,PWi5,2)</f>
        <v>1</v>
      </c>
      <c r="AC3" s="9">
        <f>INDEX(PW,PWi6,2)</f>
        <v>-1</v>
      </c>
    </row>
    <row r="4" spans="1:29" ht="12">
      <c r="A4" s="7">
        <v>3</v>
      </c>
      <c r="C4" s="22" t="s">
        <v>18</v>
      </c>
      <c r="D4" s="6">
        <f>IF(D2="*",D3,IF(D8&gt;E8,1,-1))</f>
        <v>1</v>
      </c>
      <c r="E4" s="6">
        <f>IF(E2="*",E3,IF(E8&gt;F8,1,-1))</f>
        <v>1</v>
      </c>
      <c r="F4" s="6">
        <f>IF(F2="*",F3,IF(F8&gt;G8,1,-1))</f>
        <v>1</v>
      </c>
      <c r="G4" s="6">
        <f>IF(G2="*",G3,IF(G8&gt;H8,1,-1))</f>
        <v>1</v>
      </c>
      <c r="H4" s="6">
        <f>IF(H2="*",H3,IF(H8&gt;I8,1,-1))</f>
        <v>1</v>
      </c>
      <c r="I4" s="6">
        <f>IF(I2="*",I3,IF(I8&gt;0,1,-1))</f>
        <v>1</v>
      </c>
      <c r="J4" s="18">
        <f>(ABS(D4-D3)+ABS(E4-E3)+ABS(F4-F3)+ABS(G4-G3)+ABS(H4-H3)+ABS(I4-I3))/6</f>
        <v>0</v>
      </c>
      <c r="K4" t="s">
        <v>12</v>
      </c>
      <c r="N4">
        <v>1</v>
      </c>
      <c r="O4">
        <v>1</v>
      </c>
      <c r="P4">
        <v>1</v>
      </c>
      <c r="Q4">
        <v>1</v>
      </c>
      <c r="R4">
        <v>-1</v>
      </c>
      <c r="S4">
        <v>-1</v>
      </c>
      <c r="U4" t="s">
        <v>19</v>
      </c>
      <c r="V4">
        <v>32</v>
      </c>
      <c r="X4" s="9">
        <f>INDEX(PW,PWi1,3)</f>
        <v>1</v>
      </c>
      <c r="Y4" s="9">
        <f>INDEX(PW,PWi2,3)</f>
        <v>-1</v>
      </c>
      <c r="Z4" s="9">
        <f>INDEX(PW,PWi3,3)</f>
        <v>1</v>
      </c>
      <c r="AA4" s="9">
        <f>INDEX(PW,PWi4,3)</f>
        <v>-1</v>
      </c>
      <c r="AB4" s="9">
        <f>INDEX(PW,PWi5,3)</f>
        <v>1</v>
      </c>
      <c r="AC4" s="9">
        <f>INDEX(PW,PWi6,3)</f>
        <v>1</v>
      </c>
    </row>
    <row r="5" spans="1:29" ht="12">
      <c r="A5" s="9">
        <v>0.0001</v>
      </c>
      <c r="B5">
        <v>1000</v>
      </c>
      <c r="C5" s="22" t="s">
        <v>20</v>
      </c>
      <c r="D5" s="17">
        <f aca="true" t="shared" si="0" ref="D5:I5">IF(D2="*",D5,D5+$A$9*($B$5*(D3-D4)-D5))</f>
        <v>77.04715197330722</v>
      </c>
      <c r="E5" s="17">
        <f t="shared" si="0"/>
        <v>149.24481751710644</v>
      </c>
      <c r="F5" s="17">
        <f t="shared" si="0"/>
        <v>192.92511218670558</v>
      </c>
      <c r="G5" s="17">
        <f t="shared" si="0"/>
        <v>229.11988167356992</v>
      </c>
      <c r="H5" s="17">
        <f t="shared" si="0"/>
        <v>262.6945914877666</v>
      </c>
      <c r="I5" s="17">
        <f t="shared" si="0"/>
        <v>290.1010031506935</v>
      </c>
      <c r="J5" s="18"/>
      <c r="N5">
        <v>1</v>
      </c>
      <c r="O5">
        <v>1</v>
      </c>
      <c r="P5">
        <v>1</v>
      </c>
      <c r="Q5">
        <v>-1</v>
      </c>
      <c r="R5">
        <v>1</v>
      </c>
      <c r="S5">
        <v>1</v>
      </c>
      <c r="U5" t="s">
        <v>21</v>
      </c>
      <c r="V5">
        <v>40</v>
      </c>
      <c r="X5" s="9">
        <f>INDEX(PW,PWi1,4)</f>
        <v>-1</v>
      </c>
      <c r="Y5" s="9">
        <f>INDEX(PW,PWi2,4)</f>
        <v>1</v>
      </c>
      <c r="Z5" s="9">
        <f>INDEX(PW,PWi3,4)</f>
        <v>-1</v>
      </c>
      <c r="AA5" s="9">
        <f>INDEX(PW,PWi4,4)</f>
        <v>-1</v>
      </c>
      <c r="AB5" s="9">
        <f>INDEX(PW,PWi5,4)</f>
        <v>-1</v>
      </c>
      <c r="AC5" s="9">
        <f>INDEX(PW,PWi6,4)</f>
        <v>1</v>
      </c>
    </row>
    <row r="6" spans="1:29" ht="12">
      <c r="A6"/>
      <c r="C6" s="19" t="s">
        <v>10</v>
      </c>
      <c r="D6" s="23"/>
      <c r="E6" s="23" t="s">
        <v>11</v>
      </c>
      <c r="F6" s="23" t="s">
        <v>11</v>
      </c>
      <c r="G6" s="23" t="s">
        <v>11</v>
      </c>
      <c r="H6" s="23" t="s">
        <v>11</v>
      </c>
      <c r="I6" s="23"/>
      <c r="J6" s="18"/>
      <c r="N6">
        <v>1</v>
      </c>
      <c r="O6">
        <v>1</v>
      </c>
      <c r="P6">
        <v>1</v>
      </c>
      <c r="Q6">
        <v>-1</v>
      </c>
      <c r="R6">
        <v>1</v>
      </c>
      <c r="S6">
        <v>-1</v>
      </c>
      <c r="U6" t="s">
        <v>22</v>
      </c>
      <c r="V6">
        <v>50</v>
      </c>
      <c r="X6" s="9">
        <f>INDEX(PW,PWi1,5)</f>
        <v>-1</v>
      </c>
      <c r="Y6" s="9">
        <f>INDEX(PW,PWi2,5)</f>
        <v>-1</v>
      </c>
      <c r="Z6" s="9">
        <f>INDEX(PW,PWi3,5)</f>
        <v>-1</v>
      </c>
      <c r="AA6" s="9">
        <f>INDEX(PW,PWi4,5)</f>
        <v>-1</v>
      </c>
      <c r="AB6" s="9">
        <f>INDEX(PW,PWi5,5)</f>
        <v>-1</v>
      </c>
      <c r="AC6" s="9">
        <f>INDEX(PW,PWi6,5)</f>
        <v>1</v>
      </c>
    </row>
    <row r="7" spans="3:29" ht="12">
      <c r="C7" s="22" t="s">
        <v>23</v>
      </c>
      <c r="D7" s="12">
        <f>D5</f>
        <v>77.04715197330722</v>
      </c>
      <c r="E7" s="12">
        <f>E5-D5</f>
        <v>72.19766554379922</v>
      </c>
      <c r="F7" s="12">
        <f>F5-E5</f>
        <v>43.680294669599135</v>
      </c>
      <c r="G7" s="12">
        <f>G5-F5</f>
        <v>36.194769486864345</v>
      </c>
      <c r="H7" s="12">
        <f>H5-G5</f>
        <v>33.574709814196694</v>
      </c>
      <c r="I7" s="12">
        <f>I5-H5</f>
        <v>27.40641166292687</v>
      </c>
      <c r="J7" s="18"/>
      <c r="N7">
        <v>1</v>
      </c>
      <c r="O7">
        <v>1</v>
      </c>
      <c r="P7">
        <v>1</v>
      </c>
      <c r="Q7">
        <v>-1</v>
      </c>
      <c r="R7">
        <v>-1</v>
      </c>
      <c r="S7">
        <v>1</v>
      </c>
      <c r="X7" s="9">
        <f>INDEX(PW,PWi1,6)</f>
        <v>1</v>
      </c>
      <c r="Y7" s="9">
        <f>INDEX(PW,PWi2,6)</f>
        <v>-1</v>
      </c>
      <c r="Z7" s="9">
        <f>INDEX(PW,PWi3,6)</f>
        <v>-1</v>
      </c>
      <c r="AA7" s="9">
        <f>INDEX(PW,PWi4,6)</f>
        <v>-1</v>
      </c>
      <c r="AB7" s="9">
        <f>INDEX(PW,PWi5,6)</f>
        <v>-1</v>
      </c>
      <c r="AC7" s="9">
        <f>INDEX(PW,PWi6,6)</f>
        <v>1</v>
      </c>
    </row>
    <row r="8" spans="1:29" ht="12">
      <c r="A8" s="7">
        <v>2</v>
      </c>
      <c r="C8" s="22" t="s">
        <v>24</v>
      </c>
      <c r="D8" s="6">
        <f>IF(D6="*",D7,MMULT(P1i,Pmlt1))</f>
        <v>77.17157242969938</v>
      </c>
      <c r="E8" s="6">
        <f>IF(E6="*",E7,MMULT(P1i,Pmlt2))</f>
        <v>72.31106378534366</v>
      </c>
      <c r="F8" s="6">
        <f>IF(F6="*",F7,MMULT(P1i,Pmlt3))</f>
        <v>43.57539612174567</v>
      </c>
      <c r="G8" s="6">
        <f>IF(G6="*",G7,MMULT(P1i,Pmlt4))</f>
        <v>36.479327763127245</v>
      </c>
      <c r="H8" s="6">
        <f>IF(H6="*",H7,MMULT(P1i,Pmlt5))</f>
        <v>33.699130285216356</v>
      </c>
      <c r="I8" s="6">
        <f>IF(I6="*",H7,MMULT(P1i,Pmlt6))</f>
        <v>27.58318278782329</v>
      </c>
      <c r="J8" s="18">
        <f>(ABS(D8-D7)+ABS(E8-E7)+ABS(F8-F7)+ABS(G8-G7)+ABS(H8-H7)+ABS(I8-I7))/6</f>
        <v>0.15474451966150818</v>
      </c>
      <c r="K8" t="s">
        <v>12</v>
      </c>
      <c r="N8">
        <v>1</v>
      </c>
      <c r="O8">
        <v>1</v>
      </c>
      <c r="P8">
        <v>1</v>
      </c>
      <c r="Q8">
        <v>-1</v>
      </c>
      <c r="R8">
        <v>-1</v>
      </c>
      <c r="S8">
        <v>-1</v>
      </c>
      <c r="X8" s="9" t="s">
        <v>25</v>
      </c>
      <c r="Y8" s="9" t="s">
        <v>26</v>
      </c>
      <c r="Z8" s="9" t="s">
        <v>27</v>
      </c>
      <c r="AA8" s="9" t="s">
        <v>28</v>
      </c>
      <c r="AB8" s="9" t="s">
        <v>29</v>
      </c>
      <c r="AC8" s="9" t="s">
        <v>30</v>
      </c>
    </row>
    <row r="9" spans="1:29" ht="12">
      <c r="A9" s="9">
        <v>0.0001</v>
      </c>
      <c r="B9">
        <v>500</v>
      </c>
      <c r="C9" s="22" t="s">
        <v>31</v>
      </c>
      <c r="D9" s="17">
        <f aca="true" t="shared" si="1" ref="D9:I9">IF(D6="*",D9,D9+$A$9*($B$9*(D7-D8)-D9))</f>
        <v>93.12879305169017</v>
      </c>
      <c r="E9" s="17">
        <f t="shared" si="1"/>
        <v>93.70048013123376</v>
      </c>
      <c r="F9" s="17">
        <f t="shared" si="1"/>
        <v>-105.13469875887205</v>
      </c>
      <c r="G9" s="17">
        <f t="shared" si="1"/>
        <v>189.69210615075423</v>
      </c>
      <c r="H9" s="17">
        <f t="shared" si="1"/>
        <v>82.0466022584372</v>
      </c>
      <c r="I9" s="17">
        <f t="shared" si="1"/>
        <v>216.98049975814885</v>
      </c>
      <c r="J9" s="18"/>
      <c r="N9">
        <v>1</v>
      </c>
      <c r="O9">
        <v>1</v>
      </c>
      <c r="P9">
        <v>-1</v>
      </c>
      <c r="Q9">
        <v>1</v>
      </c>
      <c r="R9">
        <v>1</v>
      </c>
      <c r="S9">
        <v>1</v>
      </c>
      <c r="X9" s="9">
        <f>INDEX(PW,PWi1,1)</f>
        <v>1</v>
      </c>
      <c r="Y9" s="9">
        <f>INDEX(PW,PWi1,2)</f>
        <v>1</v>
      </c>
      <c r="Z9" s="9">
        <f>INDEX(PW,PWi1,3)</f>
        <v>1</v>
      </c>
      <c r="AA9" s="9">
        <f>INDEX(PW,PWi1,4)</f>
        <v>-1</v>
      </c>
      <c r="AB9" s="9">
        <f>INDEX(PW,PWi1,5)</f>
        <v>-1</v>
      </c>
      <c r="AC9" s="9">
        <f>INDEX(PW,PWi1,6)</f>
        <v>1</v>
      </c>
    </row>
    <row r="10" spans="1:29" ht="12">
      <c r="A10"/>
      <c r="B10" s="9"/>
      <c r="C10" s="19" t="s">
        <v>10</v>
      </c>
      <c r="D10" s="23"/>
      <c r="E10" s="23"/>
      <c r="F10" s="23"/>
      <c r="G10" s="23"/>
      <c r="H10" s="23"/>
      <c r="I10" s="23"/>
      <c r="J10" s="18"/>
      <c r="N10">
        <v>1</v>
      </c>
      <c r="O10">
        <v>1</v>
      </c>
      <c r="P10">
        <v>-1</v>
      </c>
      <c r="Q10">
        <v>1</v>
      </c>
      <c r="R10">
        <v>1</v>
      </c>
      <c r="S10">
        <v>-1</v>
      </c>
      <c r="X10" s="9">
        <f>INDEX(PW,PWi2,1)</f>
        <v>1</v>
      </c>
      <c r="Y10" s="9">
        <f>INDEX(PW,PWi2,2)</f>
        <v>1</v>
      </c>
      <c r="Z10" s="9">
        <f>INDEX(PW,PWi2,3)</f>
        <v>-1</v>
      </c>
      <c r="AA10" s="9">
        <f>INDEX(PW,PWi2,4)</f>
        <v>1</v>
      </c>
      <c r="AB10" s="9">
        <f>INDEX(PW,PWi2,5)</f>
        <v>-1</v>
      </c>
      <c r="AC10" s="9">
        <f>INDEX(PW,PWi2,6)</f>
        <v>-1</v>
      </c>
    </row>
    <row r="11" spans="3:29" ht="12">
      <c r="C11" s="22" t="s">
        <v>32</v>
      </c>
      <c r="D11" s="12">
        <f>MMULT(O2i,Omlt1)</f>
        <v>-27.64042144177992</v>
      </c>
      <c r="E11" s="12">
        <f>MMULT(O2i,Omlt2)</f>
        <v>-32.6620317086699</v>
      </c>
      <c r="F11" s="12">
        <f>MMULT(O2i,Omlt3)</f>
        <v>3.6286100274161583</v>
      </c>
      <c r="G11" s="12">
        <f>MMULT(O2i,Omlt4)</f>
        <v>50.94817718737306</v>
      </c>
      <c r="H11" s="12">
        <f>MMULT(O2i,Omlt5)</f>
        <v>-136.45278307509446</v>
      </c>
      <c r="I11" s="12">
        <f>MMULT(O2i,Omlt6)</f>
        <v>49.804803028285875</v>
      </c>
      <c r="J11" s="18"/>
      <c r="N11">
        <v>1</v>
      </c>
      <c r="O11">
        <v>1</v>
      </c>
      <c r="P11">
        <v>-1</v>
      </c>
      <c r="Q11">
        <v>1</v>
      </c>
      <c r="R11">
        <v>-1</v>
      </c>
      <c r="S11">
        <v>1</v>
      </c>
      <c r="X11" s="9">
        <f>INDEX(PW,PWi3,1)</f>
        <v>1</v>
      </c>
      <c r="Y11" s="9">
        <f>INDEX(PW,PWi3,2)</f>
        <v>-1</v>
      </c>
      <c r="Z11" s="9">
        <f>INDEX(PW,PWi3,3)</f>
        <v>1</v>
      </c>
      <c r="AA11" s="9">
        <f>INDEX(PW,PWi3,4)</f>
        <v>-1</v>
      </c>
      <c r="AB11" s="9">
        <f>INDEX(PW,PWi3,5)</f>
        <v>-1</v>
      </c>
      <c r="AC11" s="9">
        <f>INDEX(PW,PWi3,6)</f>
        <v>-1</v>
      </c>
    </row>
    <row r="12" spans="1:29" ht="12">
      <c r="A12" s="7">
        <v>1</v>
      </c>
      <c r="C12" s="22" t="s">
        <v>33</v>
      </c>
      <c r="D12" s="6">
        <f aca="true" t="shared" si="2" ref="D12:I12">IF(D10="*",D11,D15)</f>
        <v>-27.094315373704294</v>
      </c>
      <c r="E12" s="6">
        <f t="shared" si="2"/>
        <v>-32.02781898181624</v>
      </c>
      <c r="F12" s="6">
        <f t="shared" si="2"/>
        <v>3.5510919417551845</v>
      </c>
      <c r="G12" s="6">
        <f t="shared" si="2"/>
        <v>49.947268039640846</v>
      </c>
      <c r="H12" s="6">
        <f t="shared" si="2"/>
        <v>-133.8365348789572</v>
      </c>
      <c r="I12" s="6">
        <f t="shared" si="2"/>
        <v>48.828362821536466</v>
      </c>
      <c r="J12" s="18">
        <f>(ABS(D12-D11)+ABS(E12-E11)+ABS(F12-F11)+ABS(G12-G11)+ABS(H12-H11)+ABS(I12-I11))/6</f>
        <v>0.9752390718681917</v>
      </c>
      <c r="K12" t="s">
        <v>12</v>
      </c>
      <c r="N12">
        <v>1</v>
      </c>
      <c r="O12">
        <v>1</v>
      </c>
      <c r="P12">
        <v>-1</v>
      </c>
      <c r="Q12">
        <v>1</v>
      </c>
      <c r="R12">
        <v>-1</v>
      </c>
      <c r="S12">
        <v>-1</v>
      </c>
      <c r="X12" s="9">
        <f>INDEX(PW,PWi4,1)</f>
        <v>1</v>
      </c>
      <c r="Y12" s="9">
        <f>INDEX(PW,PWi4,2)</f>
        <v>-1</v>
      </c>
      <c r="Z12" s="9">
        <f>INDEX(PW,PWi4,3)</f>
        <v>-1</v>
      </c>
      <c r="AA12" s="9">
        <f>INDEX(PW,PWi4,4)</f>
        <v>-1</v>
      </c>
      <c r="AB12" s="9">
        <f>INDEX(PW,PWi4,5)</f>
        <v>-1</v>
      </c>
      <c r="AC12" s="9">
        <f>INDEX(PW,PWi4,6)</f>
        <v>-1</v>
      </c>
    </row>
    <row r="13" spans="1:29" ht="12">
      <c r="A13" s="9">
        <v>0.01</v>
      </c>
      <c r="B13">
        <v>50</v>
      </c>
      <c r="C13" s="22" t="s">
        <v>34</v>
      </c>
      <c r="D13" s="17">
        <f aca="true" t="shared" si="3" ref="D13:I13">IF(D10="*",D13,D13+$A$13*($B$13*(D11-D12)-D13))</f>
        <v>-27.096425254005066</v>
      </c>
      <c r="E13" s="17">
        <f t="shared" si="3"/>
        <v>-32.02464715542491</v>
      </c>
      <c r="F13" s="17">
        <f t="shared" si="3"/>
        <v>3.5543400651681196</v>
      </c>
      <c r="G13" s="17">
        <f t="shared" si="3"/>
        <v>49.948249933110546</v>
      </c>
      <c r="H13" s="17">
        <f t="shared" si="3"/>
        <v>-133.80629362823626</v>
      </c>
      <c r="I13" s="17">
        <f t="shared" si="3"/>
        <v>48.8282992966958</v>
      </c>
      <c r="N13">
        <v>1</v>
      </c>
      <c r="O13">
        <v>1</v>
      </c>
      <c r="P13">
        <v>-1</v>
      </c>
      <c r="Q13">
        <v>-1</v>
      </c>
      <c r="R13">
        <v>1</v>
      </c>
      <c r="S13">
        <v>1</v>
      </c>
      <c r="X13" s="9">
        <f>INDEX(PW,PWi5,1)</f>
        <v>-1</v>
      </c>
      <c r="Y13" s="9">
        <f>INDEX(PW,PWi5,2)</f>
        <v>1</v>
      </c>
      <c r="Z13" s="9">
        <f>INDEX(PW,PWi5,3)</f>
        <v>1</v>
      </c>
      <c r="AA13" s="9">
        <f>INDEX(PW,PWi5,4)</f>
        <v>-1</v>
      </c>
      <c r="AB13" s="9">
        <f>INDEX(PW,PWi5,5)</f>
        <v>-1</v>
      </c>
      <c r="AC13" s="9">
        <f>INDEX(PW,PWi5,6)</f>
        <v>-1</v>
      </c>
    </row>
    <row r="14" spans="1:29" ht="12">
      <c r="A14" s="24" t="s">
        <v>35</v>
      </c>
      <c r="B14" s="15"/>
      <c r="C14" s="14"/>
      <c r="D14" s="25"/>
      <c r="E14" s="25"/>
      <c r="F14" s="25"/>
      <c r="G14" s="25"/>
      <c r="H14" s="25"/>
      <c r="I14" s="25"/>
      <c r="J14" s="26"/>
      <c r="N14">
        <v>1</v>
      </c>
      <c r="O14">
        <v>1</v>
      </c>
      <c r="P14">
        <v>-1</v>
      </c>
      <c r="Q14">
        <v>-1</v>
      </c>
      <c r="R14">
        <v>1</v>
      </c>
      <c r="S14">
        <v>-1</v>
      </c>
      <c r="X14" s="9">
        <f>INDEX(PW,PWi6,1)</f>
        <v>-1</v>
      </c>
      <c r="Y14" s="9">
        <f>INDEX(PW,PWi6,2)</f>
        <v>-1</v>
      </c>
      <c r="Z14" s="9">
        <f>INDEX(PW,PWi6,3)</f>
        <v>1</v>
      </c>
      <c r="AA14" s="9">
        <f>INDEX(PW,PWi6,4)</f>
        <v>1</v>
      </c>
      <c r="AB14" s="9">
        <f>INDEX(PW,PWi6,5)</f>
        <v>1</v>
      </c>
      <c r="AC14" s="9">
        <f>INDEX(PW,PWi6,6)</f>
        <v>1</v>
      </c>
    </row>
    <row r="15" spans="1:19" ht="12">
      <c r="A15" s="7" t="s">
        <v>36</v>
      </c>
      <c r="B15" s="2"/>
      <c r="C15" s="22" t="s">
        <v>37</v>
      </c>
      <c r="D15" s="11">
        <f aca="true" t="shared" si="4" ref="D15:I15">D13+D17</f>
        <v>-27.096425254005066</v>
      </c>
      <c r="E15" s="11">
        <f t="shared" si="4"/>
        <v>-32.02464715542491</v>
      </c>
      <c r="F15" s="11">
        <f t="shared" si="4"/>
        <v>3.5543400651681196</v>
      </c>
      <c r="G15" s="11">
        <f t="shared" si="4"/>
        <v>49.948249933110546</v>
      </c>
      <c r="H15" s="11">
        <f t="shared" si="4"/>
        <v>-133.80629362823626</v>
      </c>
      <c r="I15" s="11">
        <f t="shared" si="4"/>
        <v>48.8282992966958</v>
      </c>
      <c r="J15" s="18">
        <f>(J4+J8+J12)/3</f>
        <v>0.3766611971765666</v>
      </c>
      <c r="N15">
        <v>1</v>
      </c>
      <c r="O15">
        <v>1</v>
      </c>
      <c r="P15">
        <v>-1</v>
      </c>
      <c r="Q15">
        <v>-1</v>
      </c>
      <c r="R15">
        <v>-1</v>
      </c>
      <c r="S15">
        <v>1</v>
      </c>
    </row>
    <row r="16" spans="1:19" ht="12">
      <c r="A16" s="7"/>
      <c r="C16" s="22"/>
      <c r="D16" s="11"/>
      <c r="E16" s="11"/>
      <c r="F16" s="11"/>
      <c r="G16" s="11"/>
      <c r="H16" s="11"/>
      <c r="I16" s="11"/>
      <c r="N16">
        <v>1</v>
      </c>
      <c r="O16">
        <v>1</v>
      </c>
      <c r="P16">
        <v>-1</v>
      </c>
      <c r="Q16">
        <v>-1</v>
      </c>
      <c r="R16">
        <v>-1</v>
      </c>
      <c r="S16">
        <v>-1</v>
      </c>
    </row>
    <row r="17" spans="1:19" ht="12">
      <c r="A17" s="7" t="s">
        <v>38</v>
      </c>
      <c r="C17" s="22" t="s">
        <v>39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N17">
        <v>1</v>
      </c>
      <c r="O17">
        <v>-1</v>
      </c>
      <c r="P17">
        <v>1</v>
      </c>
      <c r="Q17">
        <v>1</v>
      </c>
      <c r="R17">
        <v>1</v>
      </c>
      <c r="S17">
        <v>1</v>
      </c>
    </row>
    <row r="18" spans="14:19" ht="12">
      <c r="N18">
        <v>1</v>
      </c>
      <c r="O18">
        <v>-1</v>
      </c>
      <c r="P18">
        <v>1</v>
      </c>
      <c r="Q18">
        <v>1</v>
      </c>
      <c r="R18">
        <v>1</v>
      </c>
      <c r="S18">
        <v>1</v>
      </c>
    </row>
    <row r="19" spans="1:19" ht="12">
      <c r="A19" s="13" t="s">
        <v>40</v>
      </c>
      <c r="B19" s="20"/>
      <c r="C19" s="5">
        <f>SUM(D13:I13)</f>
        <v>-90.59647674269175</v>
      </c>
      <c r="D19"/>
      <c r="E19"/>
      <c r="F19"/>
      <c r="G19"/>
      <c r="H19"/>
      <c r="I19"/>
      <c r="N19">
        <v>1</v>
      </c>
      <c r="O19">
        <v>-1</v>
      </c>
      <c r="P19">
        <v>1</v>
      </c>
      <c r="Q19">
        <v>1</v>
      </c>
      <c r="R19">
        <v>-1</v>
      </c>
      <c r="S19">
        <v>-1</v>
      </c>
    </row>
    <row r="20" spans="1:19" ht="12">
      <c r="A20" s="4" t="s">
        <v>41</v>
      </c>
      <c r="D20"/>
      <c r="E20"/>
      <c r="F20"/>
      <c r="G20"/>
      <c r="H20"/>
      <c r="I20"/>
      <c r="N20">
        <v>1</v>
      </c>
      <c r="O20">
        <v>-1</v>
      </c>
      <c r="P20">
        <v>1</v>
      </c>
      <c r="Q20">
        <v>1</v>
      </c>
      <c r="R20">
        <v>-1</v>
      </c>
      <c r="S20">
        <v>-1</v>
      </c>
    </row>
    <row r="21" spans="1:19" ht="12">
      <c r="A21" s="4" t="s">
        <v>42</v>
      </c>
      <c r="B21">
        <v>20</v>
      </c>
      <c r="D21"/>
      <c r="E21"/>
      <c r="F21"/>
      <c r="G21"/>
      <c r="H21"/>
      <c r="I21"/>
      <c r="N21">
        <v>1</v>
      </c>
      <c r="O21">
        <v>-1</v>
      </c>
      <c r="P21">
        <v>1</v>
      </c>
      <c r="Q21">
        <v>-1</v>
      </c>
      <c r="R21">
        <v>1</v>
      </c>
      <c r="S21">
        <v>1</v>
      </c>
    </row>
    <row r="22" spans="1:19" ht="12">
      <c r="A22"/>
      <c r="C22"/>
      <c r="D22"/>
      <c r="E22"/>
      <c r="F22"/>
      <c r="G22"/>
      <c r="H22"/>
      <c r="I22"/>
      <c r="N22">
        <v>1</v>
      </c>
      <c r="O22">
        <v>-1</v>
      </c>
      <c r="P22">
        <v>1</v>
      </c>
      <c r="Q22">
        <v>-1</v>
      </c>
      <c r="R22">
        <v>1</v>
      </c>
      <c r="S22">
        <v>1</v>
      </c>
    </row>
    <row r="23" spans="1:19" ht="12">
      <c r="A23"/>
      <c r="C23"/>
      <c r="D23"/>
      <c r="E23"/>
      <c r="F23"/>
      <c r="G23"/>
      <c r="H23"/>
      <c r="I23"/>
      <c r="N23">
        <v>1</v>
      </c>
      <c r="O23">
        <v>-1</v>
      </c>
      <c r="P23">
        <v>1</v>
      </c>
      <c r="Q23">
        <v>-1</v>
      </c>
      <c r="R23">
        <v>-1</v>
      </c>
      <c r="S23">
        <v>-1</v>
      </c>
    </row>
    <row r="24" spans="1:19" ht="12">
      <c r="A24"/>
      <c r="B24">
        <v>0.5</v>
      </c>
      <c r="C24"/>
      <c r="D24" s="3">
        <f aca="true" t="shared" si="5" ref="D24:I24">$B$24-(D33)</f>
        <v>0.08727377269118092</v>
      </c>
      <c r="E24" s="3">
        <f t="shared" si="5"/>
        <v>-0.42599184075787855</v>
      </c>
      <c r="F24" s="3">
        <f t="shared" si="5"/>
        <v>0.2776195821810914</v>
      </c>
      <c r="G24" s="3">
        <f t="shared" si="5"/>
        <v>-0.011622813021931355</v>
      </c>
      <c r="H24" s="3">
        <f t="shared" si="5"/>
        <v>-0.33188675629055664</v>
      </c>
      <c r="I24" s="3">
        <f t="shared" si="5"/>
        <v>-0.3232072940338965</v>
      </c>
      <c r="N24">
        <v>1</v>
      </c>
      <c r="O24">
        <v>-1</v>
      </c>
      <c r="P24">
        <v>1</v>
      </c>
      <c r="Q24">
        <v>-1</v>
      </c>
      <c r="R24">
        <v>-1</v>
      </c>
      <c r="S24">
        <v>-1</v>
      </c>
    </row>
    <row r="25" spans="1:19" ht="12">
      <c r="A25"/>
      <c r="C25"/>
      <c r="D25" s="3">
        <f aca="true" t="shared" si="6" ref="D25:I28">D25+(D24-D25)/$B$21</f>
        <v>0.1002247155208135</v>
      </c>
      <c r="E25" s="3">
        <f t="shared" si="6"/>
        <v>-0.0912674963075963</v>
      </c>
      <c r="F25" s="3">
        <f t="shared" si="6"/>
        <v>0.08981574021869415</v>
      </c>
      <c r="G25" s="3">
        <f t="shared" si="6"/>
        <v>0.024774880053803856</v>
      </c>
      <c r="H25" s="3">
        <f t="shared" si="6"/>
        <v>0.06122670607505304</v>
      </c>
      <c r="I25" s="3">
        <f t="shared" si="6"/>
        <v>-0.04374538866474727</v>
      </c>
      <c r="N25">
        <v>1</v>
      </c>
      <c r="O25">
        <v>-1</v>
      </c>
      <c r="P25">
        <v>-1</v>
      </c>
      <c r="Q25">
        <v>1</v>
      </c>
      <c r="R25">
        <v>1</v>
      </c>
      <c r="S25">
        <v>1</v>
      </c>
    </row>
    <row r="26" spans="1:19" ht="12">
      <c r="A26"/>
      <c r="C26"/>
      <c r="D26" s="3">
        <f t="shared" si="6"/>
        <v>0.05903986964369528</v>
      </c>
      <c r="E26" s="3">
        <f t="shared" si="6"/>
        <v>-0.04031675368665596</v>
      </c>
      <c r="F26" s="3">
        <f t="shared" si="6"/>
        <v>0.036542942453723255</v>
      </c>
      <c r="G26" s="3">
        <f t="shared" si="6"/>
        <v>0.03553049394674268</v>
      </c>
      <c r="H26" s="3">
        <f t="shared" si="6"/>
        <v>0.07081711290590906</v>
      </c>
      <c r="I26" s="3">
        <f t="shared" si="6"/>
        <v>-0.04999691288772983</v>
      </c>
      <c r="N26">
        <v>1</v>
      </c>
      <c r="O26">
        <v>-1</v>
      </c>
      <c r="P26">
        <v>-1</v>
      </c>
      <c r="Q26">
        <v>1</v>
      </c>
      <c r="R26">
        <v>1</v>
      </c>
      <c r="S26">
        <v>1</v>
      </c>
    </row>
    <row r="27" spans="4:19" ht="12">
      <c r="D27" s="3">
        <f t="shared" si="6"/>
        <v>0.0019859301627974816</v>
      </c>
      <c r="E27" s="3">
        <f t="shared" si="6"/>
        <v>-0.046146599966092085</v>
      </c>
      <c r="F27" s="3">
        <f t="shared" si="6"/>
        <v>0.0018092175777973583</v>
      </c>
      <c r="G27" s="3">
        <f t="shared" si="6"/>
        <v>0.018839823652394366</v>
      </c>
      <c r="H27" s="3">
        <f t="shared" si="6"/>
        <v>0.03755769526886433</v>
      </c>
      <c r="I27" s="3">
        <f t="shared" si="6"/>
        <v>-0.06543773350670974</v>
      </c>
      <c r="N27">
        <v>1</v>
      </c>
      <c r="O27">
        <v>-1</v>
      </c>
      <c r="P27">
        <v>-1</v>
      </c>
      <c r="Q27">
        <v>1</v>
      </c>
      <c r="R27">
        <v>-1</v>
      </c>
      <c r="S27">
        <v>-1</v>
      </c>
    </row>
    <row r="28" spans="4:19" ht="12">
      <c r="D28" s="3">
        <f t="shared" si="6"/>
        <v>-0.03401010463489829</v>
      </c>
      <c r="E28" s="3">
        <f t="shared" si="6"/>
        <v>-0.04635844280882907</v>
      </c>
      <c r="F28" s="3">
        <f t="shared" si="6"/>
        <v>-0.008289947547049878</v>
      </c>
      <c r="G28" s="3">
        <f t="shared" si="6"/>
        <v>0.004828957726075301</v>
      </c>
      <c r="H28" s="3">
        <f t="shared" si="6"/>
        <v>0.015790904505642352</v>
      </c>
      <c r="I28" s="3">
        <f t="shared" si="6"/>
        <v>-0.06452877697997124</v>
      </c>
      <c r="N28">
        <v>1</v>
      </c>
      <c r="O28">
        <v>-1</v>
      </c>
      <c r="P28">
        <v>-1</v>
      </c>
      <c r="Q28">
        <v>1</v>
      </c>
      <c r="R28">
        <v>-1</v>
      </c>
      <c r="S28">
        <v>-1</v>
      </c>
    </row>
    <row r="29" spans="14:19" ht="12">
      <c r="N29">
        <v>1</v>
      </c>
      <c r="O29">
        <v>-1</v>
      </c>
      <c r="P29">
        <v>-1</v>
      </c>
      <c r="Q29">
        <v>-1</v>
      </c>
      <c r="R29">
        <v>1</v>
      </c>
      <c r="S29">
        <v>1</v>
      </c>
    </row>
    <row r="30" spans="14:19" ht="12">
      <c r="N30">
        <v>1</v>
      </c>
      <c r="O30">
        <v>-1</v>
      </c>
      <c r="P30">
        <v>-1</v>
      </c>
      <c r="Q30">
        <v>-1</v>
      </c>
      <c r="R30">
        <v>1</v>
      </c>
      <c r="S30">
        <v>1</v>
      </c>
    </row>
    <row r="31" spans="14:19" ht="12">
      <c r="N31">
        <v>1</v>
      </c>
      <c r="O31">
        <v>-1</v>
      </c>
      <c r="P31">
        <v>-1</v>
      </c>
      <c r="Q31">
        <v>-1</v>
      </c>
      <c r="R31">
        <v>-1</v>
      </c>
      <c r="S31">
        <v>-1</v>
      </c>
    </row>
    <row r="32" spans="1:19" ht="12">
      <c r="A32" s="9">
        <v>1</v>
      </c>
      <c r="D32" s="21">
        <f>MOD(3*(D32+1),36523)</f>
        <v>8702</v>
      </c>
      <c r="E32" s="21">
        <f>MOD(3*(E32+5),36523)</f>
        <v>28429</v>
      </c>
      <c r="F32" s="21">
        <f>MOD(3*(F32+12),36523)</f>
        <v>24402</v>
      </c>
      <c r="G32" s="21">
        <f>MOD(3*(G32+300),36523)</f>
        <v>20435</v>
      </c>
      <c r="H32" s="21">
        <f>MOD(3*(H32+100),36523)</f>
        <v>18403</v>
      </c>
      <c r="I32" s="21">
        <f>MOD(3*(I32+700),36523)</f>
        <v>19252</v>
      </c>
      <c r="N32">
        <v>1</v>
      </c>
      <c r="O32">
        <v>-1</v>
      </c>
      <c r="P32">
        <v>-1</v>
      </c>
      <c r="Q32">
        <v>-1</v>
      </c>
      <c r="R32">
        <v>-1</v>
      </c>
      <c r="S32">
        <v>-1</v>
      </c>
    </row>
    <row r="33" spans="4:19" ht="12">
      <c r="D33" s="3">
        <f aca="true" t="shared" si="7" ref="D33:I33">D32/36523</f>
        <v>0.2382608219478137</v>
      </c>
      <c r="E33" s="3">
        <f t="shared" si="7"/>
        <v>0.7783862223804178</v>
      </c>
      <c r="F33" s="3">
        <f t="shared" si="7"/>
        <v>0.6681269337130028</v>
      </c>
      <c r="G33" s="3">
        <f t="shared" si="7"/>
        <v>0.5595104454727158</v>
      </c>
      <c r="H33" s="3">
        <f t="shared" si="7"/>
        <v>0.5038742710073104</v>
      </c>
      <c r="I33" s="3">
        <f t="shared" si="7"/>
        <v>0.5271198970511732</v>
      </c>
      <c r="N33">
        <v>-1</v>
      </c>
      <c r="O33">
        <v>1</v>
      </c>
      <c r="P33">
        <v>1</v>
      </c>
      <c r="Q33">
        <v>1</v>
      </c>
      <c r="R33">
        <v>1</v>
      </c>
      <c r="S33">
        <v>1</v>
      </c>
    </row>
    <row r="34" spans="14:19" ht="12">
      <c r="N34">
        <v>-1</v>
      </c>
      <c r="O34">
        <v>1</v>
      </c>
      <c r="P34">
        <v>1</v>
      </c>
      <c r="Q34">
        <v>1</v>
      </c>
      <c r="R34">
        <v>1</v>
      </c>
      <c r="S34">
        <v>-1</v>
      </c>
    </row>
    <row r="35" spans="14:19" ht="12">
      <c r="N35">
        <v>-1</v>
      </c>
      <c r="O35">
        <v>1</v>
      </c>
      <c r="P35">
        <v>1</v>
      </c>
      <c r="Q35">
        <v>1</v>
      </c>
      <c r="R35">
        <v>-1</v>
      </c>
      <c r="S35">
        <v>1</v>
      </c>
    </row>
    <row r="36" spans="14:19" ht="12">
      <c r="N36">
        <v>-1</v>
      </c>
      <c r="O36">
        <v>1</v>
      </c>
      <c r="P36">
        <v>1</v>
      </c>
      <c r="Q36">
        <v>1</v>
      </c>
      <c r="R36">
        <v>-1</v>
      </c>
      <c r="S36">
        <v>-1</v>
      </c>
    </row>
    <row r="37" spans="14:19" ht="12">
      <c r="N37">
        <v>-1</v>
      </c>
      <c r="O37">
        <v>1</v>
      </c>
      <c r="P37">
        <v>1</v>
      </c>
      <c r="Q37">
        <v>-1</v>
      </c>
      <c r="R37">
        <v>1</v>
      </c>
      <c r="S37">
        <v>1</v>
      </c>
    </row>
    <row r="38" spans="14:19" ht="12">
      <c r="N38">
        <v>-1</v>
      </c>
      <c r="O38">
        <v>1</v>
      </c>
      <c r="P38">
        <v>1</v>
      </c>
      <c r="Q38">
        <v>-1</v>
      </c>
      <c r="R38">
        <v>1</v>
      </c>
      <c r="S38">
        <v>-1</v>
      </c>
    </row>
    <row r="39" spans="14:19" ht="12">
      <c r="N39">
        <v>-1</v>
      </c>
      <c r="O39">
        <v>1</v>
      </c>
      <c r="P39">
        <v>1</v>
      </c>
      <c r="Q39">
        <v>-1</v>
      </c>
      <c r="R39">
        <v>-1</v>
      </c>
      <c r="S39">
        <v>1</v>
      </c>
    </row>
    <row r="40" spans="14:19" ht="12">
      <c r="N40">
        <v>-1</v>
      </c>
      <c r="O40">
        <v>1</v>
      </c>
      <c r="P40">
        <v>1</v>
      </c>
      <c r="Q40">
        <v>-1</v>
      </c>
      <c r="R40">
        <v>-1</v>
      </c>
      <c r="S40">
        <v>-1</v>
      </c>
    </row>
    <row r="41" spans="14:19" ht="12">
      <c r="N41">
        <v>-1</v>
      </c>
      <c r="O41">
        <v>1</v>
      </c>
      <c r="P41">
        <v>-1</v>
      </c>
      <c r="Q41">
        <v>1</v>
      </c>
      <c r="R41">
        <v>1</v>
      </c>
      <c r="S41">
        <v>1</v>
      </c>
    </row>
    <row r="42" spans="14:19" ht="12">
      <c r="N42">
        <v>-1</v>
      </c>
      <c r="O42">
        <v>1</v>
      </c>
      <c r="P42">
        <v>-1</v>
      </c>
      <c r="Q42">
        <v>1</v>
      </c>
      <c r="R42">
        <v>1</v>
      </c>
      <c r="S42">
        <v>-1</v>
      </c>
    </row>
    <row r="43" spans="14:19" ht="12">
      <c r="N43">
        <v>-1</v>
      </c>
      <c r="O43">
        <v>1</v>
      </c>
      <c r="P43">
        <v>-1</v>
      </c>
      <c r="Q43">
        <v>1</v>
      </c>
      <c r="R43">
        <v>-1</v>
      </c>
      <c r="S43">
        <v>1</v>
      </c>
    </row>
    <row r="44" spans="14:19" ht="12">
      <c r="N44">
        <v>-1</v>
      </c>
      <c r="O44">
        <v>1</v>
      </c>
      <c r="P44">
        <v>-1</v>
      </c>
      <c r="Q44">
        <v>1</v>
      </c>
      <c r="R44">
        <v>-1</v>
      </c>
      <c r="S44">
        <v>-1</v>
      </c>
    </row>
    <row r="45" spans="14:19" ht="12">
      <c r="N45">
        <v>-1</v>
      </c>
      <c r="O45">
        <v>1</v>
      </c>
      <c r="P45">
        <v>-1</v>
      </c>
      <c r="Q45">
        <v>-1</v>
      </c>
      <c r="R45">
        <v>1</v>
      </c>
      <c r="S45">
        <v>1</v>
      </c>
    </row>
    <row r="46" spans="14:19" ht="12">
      <c r="N46">
        <v>-1</v>
      </c>
      <c r="O46">
        <v>1</v>
      </c>
      <c r="P46">
        <v>-1</v>
      </c>
      <c r="Q46">
        <v>-1</v>
      </c>
      <c r="R46">
        <v>1</v>
      </c>
      <c r="S46">
        <v>-1</v>
      </c>
    </row>
    <row r="47" spans="14:19" ht="12">
      <c r="N47">
        <v>-1</v>
      </c>
      <c r="O47">
        <v>1</v>
      </c>
      <c r="P47">
        <v>-1</v>
      </c>
      <c r="Q47">
        <v>-1</v>
      </c>
      <c r="R47">
        <v>-1</v>
      </c>
      <c r="S47">
        <v>1</v>
      </c>
    </row>
    <row r="48" spans="14:19" ht="12">
      <c r="N48">
        <v>-1</v>
      </c>
      <c r="O48">
        <v>1</v>
      </c>
      <c r="P48">
        <v>-1</v>
      </c>
      <c r="Q48">
        <v>-1</v>
      </c>
      <c r="R48">
        <v>-1</v>
      </c>
      <c r="S48">
        <v>-1</v>
      </c>
    </row>
    <row r="49" spans="14:19" ht="12">
      <c r="N49">
        <v>-1</v>
      </c>
      <c r="O49">
        <v>-1</v>
      </c>
      <c r="P49">
        <v>1</v>
      </c>
      <c r="Q49">
        <v>1</v>
      </c>
      <c r="R49">
        <v>1</v>
      </c>
      <c r="S49">
        <v>1</v>
      </c>
    </row>
    <row r="50" spans="14:19" ht="12">
      <c r="N50">
        <v>-1</v>
      </c>
      <c r="O50">
        <v>-1</v>
      </c>
      <c r="P50">
        <v>1</v>
      </c>
      <c r="Q50">
        <v>1</v>
      </c>
      <c r="R50">
        <v>1</v>
      </c>
      <c r="S50">
        <v>1</v>
      </c>
    </row>
    <row r="51" spans="14:19" ht="12">
      <c r="N51">
        <v>-1</v>
      </c>
      <c r="O51">
        <v>-1</v>
      </c>
      <c r="P51">
        <v>1</v>
      </c>
      <c r="Q51">
        <v>1</v>
      </c>
      <c r="R51">
        <v>-1</v>
      </c>
      <c r="S51">
        <v>-1</v>
      </c>
    </row>
    <row r="52" spans="14:19" ht="12">
      <c r="N52">
        <v>-1</v>
      </c>
      <c r="O52">
        <v>-1</v>
      </c>
      <c r="P52">
        <v>1</v>
      </c>
      <c r="Q52">
        <v>1</v>
      </c>
      <c r="R52">
        <v>-1</v>
      </c>
      <c r="S52">
        <v>-1</v>
      </c>
    </row>
    <row r="53" spans="14:19" ht="12">
      <c r="N53">
        <v>-1</v>
      </c>
      <c r="O53">
        <v>-1</v>
      </c>
      <c r="P53">
        <v>1</v>
      </c>
      <c r="Q53">
        <v>-1</v>
      </c>
      <c r="R53">
        <v>1</v>
      </c>
      <c r="S53">
        <v>1</v>
      </c>
    </row>
    <row r="54" spans="14:19" ht="12">
      <c r="N54">
        <v>-1</v>
      </c>
      <c r="O54">
        <v>-1</v>
      </c>
      <c r="P54">
        <v>1</v>
      </c>
      <c r="Q54">
        <v>-1</v>
      </c>
      <c r="R54">
        <v>1</v>
      </c>
      <c r="S54">
        <v>1</v>
      </c>
    </row>
    <row r="55" spans="14:19" ht="12">
      <c r="N55">
        <v>-1</v>
      </c>
      <c r="O55">
        <v>-1</v>
      </c>
      <c r="P55">
        <v>1</v>
      </c>
      <c r="Q55">
        <v>-1</v>
      </c>
      <c r="R55">
        <v>-1</v>
      </c>
      <c r="S55">
        <v>-1</v>
      </c>
    </row>
    <row r="56" spans="14:19" ht="12">
      <c r="N56">
        <v>-1</v>
      </c>
      <c r="O56">
        <v>-1</v>
      </c>
      <c r="P56">
        <v>1</v>
      </c>
      <c r="Q56">
        <v>-1</v>
      </c>
      <c r="R56">
        <v>-1</v>
      </c>
      <c r="S56">
        <v>-1</v>
      </c>
    </row>
    <row r="57" spans="14:19" ht="12">
      <c r="N57">
        <v>-1</v>
      </c>
      <c r="O57">
        <v>-1</v>
      </c>
      <c r="P57">
        <v>-1</v>
      </c>
      <c r="Q57">
        <v>1</v>
      </c>
      <c r="R57">
        <v>1</v>
      </c>
      <c r="S57">
        <v>1</v>
      </c>
    </row>
    <row r="58" spans="14:19" ht="12">
      <c r="N58">
        <v>-1</v>
      </c>
      <c r="O58">
        <v>-1</v>
      </c>
      <c r="P58">
        <v>-1</v>
      </c>
      <c r="Q58">
        <v>1</v>
      </c>
      <c r="R58">
        <v>1</v>
      </c>
      <c r="S58">
        <v>1</v>
      </c>
    </row>
    <row r="59" spans="14:19" ht="12">
      <c r="N59">
        <v>-1</v>
      </c>
      <c r="O59">
        <v>-1</v>
      </c>
      <c r="P59">
        <v>-1</v>
      </c>
      <c r="Q59">
        <v>1</v>
      </c>
      <c r="R59">
        <v>-1</v>
      </c>
      <c r="S59">
        <v>-1</v>
      </c>
    </row>
    <row r="60" spans="14:19" ht="12">
      <c r="N60">
        <v>-1</v>
      </c>
      <c r="O60">
        <v>-1</v>
      </c>
      <c r="P60">
        <v>-1</v>
      </c>
      <c r="Q60">
        <v>1</v>
      </c>
      <c r="R60">
        <v>-1</v>
      </c>
      <c r="S60">
        <v>-1</v>
      </c>
    </row>
    <row r="61" spans="14:19" ht="12">
      <c r="N61">
        <v>-1</v>
      </c>
      <c r="O61">
        <v>-1</v>
      </c>
      <c r="P61">
        <v>-1</v>
      </c>
      <c r="Q61">
        <v>-1</v>
      </c>
      <c r="R61">
        <v>1</v>
      </c>
      <c r="S61">
        <v>1</v>
      </c>
    </row>
    <row r="62" spans="14:19" ht="12">
      <c r="N62">
        <v>-1</v>
      </c>
      <c r="O62">
        <v>-1</v>
      </c>
      <c r="P62">
        <v>-1</v>
      </c>
      <c r="Q62">
        <v>-1</v>
      </c>
      <c r="R62">
        <v>1</v>
      </c>
      <c r="S62">
        <v>1</v>
      </c>
    </row>
    <row r="63" spans="14:19" ht="12">
      <c r="N63">
        <v>-1</v>
      </c>
      <c r="O63">
        <v>-1</v>
      </c>
      <c r="P63">
        <v>-1</v>
      </c>
      <c r="Q63">
        <v>-1</v>
      </c>
      <c r="R63">
        <v>-1</v>
      </c>
      <c r="S63">
        <v>-1</v>
      </c>
    </row>
    <row r="64" spans="14:19" ht="12">
      <c r="N64">
        <v>-1</v>
      </c>
      <c r="O64">
        <v>-1</v>
      </c>
      <c r="P64">
        <v>-1</v>
      </c>
      <c r="Q64">
        <v>-1</v>
      </c>
      <c r="R64">
        <v>-1</v>
      </c>
      <c r="S64">
        <v>-1</v>
      </c>
    </row>
  </sheetData>
  <sheetProtection/>
  <printOptions/>
  <pageMargins left="0.75" right="0.75" top="1" bottom="1" header="0.5" footer="0.5"/>
  <pageSetup orientation="landscape" paperSize="9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2014-10-26T23:34:11Z</dcterms:modified>
  <cp:category/>
  <cp:version/>
  <cp:contentType/>
  <cp:contentStatus/>
</cp:coreProperties>
</file>